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8640" activeTab="3"/>
  </bookViews>
  <sheets>
    <sheet name="Cover" sheetId="1" r:id="rId1"/>
    <sheet name="Goods" sheetId="2" r:id="rId2"/>
    <sheet name="Works" sheetId="3" r:id="rId3"/>
    <sheet name="Services" sheetId="4" r:id="rId4"/>
    <sheet name="PDF" sheetId="5" r:id="rId5"/>
    <sheet name="NPDF" sheetId="6" r:id="rId6"/>
    <sheet name="Corrected Summary" sheetId="7" r:id="rId7"/>
  </sheets>
  <externalReferences>
    <externalReference r:id="rId10"/>
  </externalReferences>
  <definedNames>
    <definedName name="_xlnm.Print_Area" localSheetId="6">'Corrected Summary'!$A$1:$J$17</definedName>
    <definedName name="_xlnm.Print_Area" localSheetId="5">'NPDF'!$A$1:$L$52</definedName>
    <definedName name="_xlnm.Print_Area" localSheetId="2">'Works'!$A$1:$AB$22</definedName>
  </definedNames>
  <calcPr fullCalcOnLoad="1"/>
</workbook>
</file>

<file path=xl/sharedStrings.xml><?xml version="1.0" encoding="utf-8"?>
<sst xmlns="http://schemas.openxmlformats.org/spreadsheetml/2006/main" count="562" uniqueCount="280">
  <si>
    <t>Serial</t>
  </si>
  <si>
    <t>PROCUREMENT METHOD</t>
  </si>
  <si>
    <t>PAYMENT TO DATE</t>
  </si>
  <si>
    <t>JAN-MARCH</t>
  </si>
  <si>
    <t>APRIL-JUNE</t>
  </si>
  <si>
    <t>QUARTER 1</t>
  </si>
  <si>
    <t>QUARTER 2</t>
  </si>
  <si>
    <t>QUARTER 3</t>
  </si>
  <si>
    <t>JULY- SEPT</t>
  </si>
  <si>
    <t>Water</t>
  </si>
  <si>
    <t>Prepared by……………………………….</t>
  </si>
  <si>
    <t>CONTRACT DESCRIPTION</t>
  </si>
  <si>
    <t>NA</t>
  </si>
  <si>
    <t>CONTRACT VALUE</t>
  </si>
  <si>
    <t>CONTRACT PACKAGE NO.</t>
  </si>
  <si>
    <t>PROCUREMENT CATEGORY</t>
  </si>
  <si>
    <t>GOODS</t>
  </si>
  <si>
    <t>WORKS</t>
  </si>
  <si>
    <t>SERVICES</t>
  </si>
  <si>
    <t>GRAND TOTAL</t>
  </si>
  <si>
    <t>Name of Procuring Entity:</t>
  </si>
  <si>
    <t>Name of Sub-Department:</t>
  </si>
  <si>
    <t>Source of funding:</t>
  </si>
  <si>
    <t>GOSL</t>
  </si>
  <si>
    <t>Review of documents</t>
  </si>
  <si>
    <t xml:space="preserve">                Bidding period</t>
  </si>
  <si>
    <t>Bid Evaluation</t>
  </si>
  <si>
    <t xml:space="preserve">                   Contract Implementation</t>
  </si>
  <si>
    <t>Description of works</t>
  </si>
  <si>
    <t xml:space="preserve">Estimated cost                  in Leones </t>
  </si>
  <si>
    <t xml:space="preserve">Information &amp;                        bid documents </t>
  </si>
  <si>
    <t>Date of clearance           Committee</t>
  </si>
  <si>
    <t>Submission report</t>
  </si>
  <si>
    <t>Approved    by procurement</t>
  </si>
  <si>
    <t>Notification Date of contract</t>
  </si>
  <si>
    <t>Initial Payment</t>
  </si>
  <si>
    <t xml:space="preserve">Defect     Liability </t>
  </si>
  <si>
    <t>Inspection &amp; Final Acceptance</t>
  </si>
  <si>
    <t>Name of Sub-Department - Finance and Admin</t>
  </si>
  <si>
    <t>Source of Funding-GOSL</t>
  </si>
  <si>
    <t>Goods</t>
  </si>
  <si>
    <t>Description of Contract</t>
  </si>
  <si>
    <t>Bid Invitation</t>
  </si>
  <si>
    <t>Remarks</t>
  </si>
  <si>
    <t xml:space="preserve"> </t>
  </si>
  <si>
    <t>Stationery</t>
  </si>
  <si>
    <t>Prepared by………………………………………………..</t>
  </si>
  <si>
    <t>Electricity</t>
  </si>
  <si>
    <t>N/A</t>
  </si>
  <si>
    <t>Machinery &amp; Equipment Maintenance</t>
  </si>
  <si>
    <t>Date of Approval by Chairman  Procurement  Committee …………………………………</t>
  </si>
  <si>
    <t>Commencement</t>
  </si>
  <si>
    <t>Signed   by Chairman Procurement  Committee …………………………………………….</t>
  </si>
  <si>
    <t>Date of Approval  by Procurement Chairman……………………</t>
  </si>
  <si>
    <t>Signature:  Chairman Procument Committee……………………</t>
  </si>
  <si>
    <t>Date of Contract Signature</t>
  </si>
  <si>
    <t>Plan</t>
  </si>
  <si>
    <t>Actual</t>
  </si>
  <si>
    <t>Plan Vs Actual Dates</t>
  </si>
  <si>
    <t xml:space="preserve">Plan </t>
  </si>
  <si>
    <t>BASIC DATA</t>
  </si>
  <si>
    <t>TOR/RFP Preparation</t>
  </si>
  <si>
    <t>Consultants'   Proposals</t>
  </si>
  <si>
    <t xml:space="preserve">    Proposal Evaluation(Technical and Financial)</t>
  </si>
  <si>
    <t>Negotiations</t>
  </si>
  <si>
    <t>Contract Finalisation</t>
  </si>
  <si>
    <t>procurement number</t>
  </si>
  <si>
    <t>estimated cost. Le</t>
  </si>
  <si>
    <t>selection method</t>
  </si>
  <si>
    <t>plan vs actual dates</t>
  </si>
  <si>
    <t>EOI invited</t>
  </si>
  <si>
    <t>Shortlist</t>
  </si>
  <si>
    <t>Date of clearance by Procurement Committee</t>
  </si>
  <si>
    <t>Preparation of TOR</t>
  </si>
  <si>
    <t>Preparation of RFP</t>
  </si>
  <si>
    <t>Date of approval by Procurement Committee</t>
  </si>
  <si>
    <t>Invitation Date</t>
  </si>
  <si>
    <t>Submission Date/Opening</t>
  </si>
  <si>
    <t>Submission of Evaluation Report (T)</t>
  </si>
  <si>
    <t>Approval of Evaluation Report(T)</t>
  </si>
  <si>
    <t>Opening of Financial Proposal</t>
  </si>
  <si>
    <t>Submission of combined evaluation report(T&amp;F)</t>
  </si>
  <si>
    <t>Approval of Evaluation Report(T&amp;F)</t>
  </si>
  <si>
    <t>Draft Contract</t>
  </si>
  <si>
    <t>Approval of Negotiation Report</t>
  </si>
  <si>
    <t>Contract Amount</t>
  </si>
  <si>
    <t>Date of Award</t>
  </si>
  <si>
    <t>Date of Contract signature</t>
  </si>
  <si>
    <t>Mobilisation/ Advance payment</t>
  </si>
  <si>
    <t>Inception report</t>
  </si>
  <si>
    <t>Draft report</t>
  </si>
  <si>
    <t>Final report</t>
  </si>
  <si>
    <t>Final cost</t>
  </si>
  <si>
    <t>QUARTER 4</t>
  </si>
  <si>
    <t>OCT- DEC</t>
  </si>
  <si>
    <t>Completion of Contract</t>
  </si>
  <si>
    <t xml:space="preserve">Chairman Procurement  Committee </t>
  </si>
  <si>
    <t>……………………………………………………….</t>
  </si>
  <si>
    <t>NCB</t>
  </si>
  <si>
    <t>ICB</t>
  </si>
  <si>
    <t>RFQ</t>
  </si>
  <si>
    <t xml:space="preserve">  </t>
  </si>
  <si>
    <t>Proffessional &amp; Administrative Wings</t>
  </si>
  <si>
    <t>PREPARED BY THE PROCUREMENT UNIT</t>
  </si>
  <si>
    <t>APPROVED  BY THE PROCUREMENT COMMITTEE</t>
  </si>
  <si>
    <t>Office Equipments</t>
  </si>
  <si>
    <t>Stores and Office Supplies</t>
  </si>
  <si>
    <t>Office Furniture</t>
  </si>
  <si>
    <t>Uniforms &amp; Protective Clothing</t>
  </si>
  <si>
    <t>Coding of Assets</t>
  </si>
  <si>
    <t>Survey &amp; Engineering Tools</t>
  </si>
  <si>
    <t>Procurement of Bikes</t>
  </si>
  <si>
    <t xml:space="preserve">                                         Sub Total </t>
  </si>
  <si>
    <t>Sub Total</t>
  </si>
  <si>
    <t xml:space="preserve">Security Services </t>
  </si>
  <si>
    <t xml:space="preserve">Cleaning &amp; Fumigation </t>
  </si>
  <si>
    <t>Maintenance of Generator</t>
  </si>
  <si>
    <t>Basic Salaries for Staff</t>
  </si>
  <si>
    <t>Imprest</t>
  </si>
  <si>
    <t>Advertisement</t>
  </si>
  <si>
    <t>DSTV Installation &amp; Subscription</t>
  </si>
  <si>
    <t>Hosting of Website</t>
  </si>
  <si>
    <t>DSA</t>
  </si>
  <si>
    <t>Workshops</t>
  </si>
  <si>
    <t>Radio &amp; T.V Discussions</t>
  </si>
  <si>
    <t xml:space="preserve">Newspapers </t>
  </si>
  <si>
    <t>Printing</t>
  </si>
  <si>
    <t xml:space="preserve">Insurance for Vehicles &amp; Bikes </t>
  </si>
  <si>
    <t>Procurement of Stationery</t>
  </si>
  <si>
    <t>Procurement of Office Equipment</t>
  </si>
  <si>
    <t>Procurement of Ofifice Furniture</t>
  </si>
  <si>
    <t>Procurement of Uniforms &amp; Protective Clothing</t>
  </si>
  <si>
    <t>Procurement of Survey &amp; Engineering Tools</t>
  </si>
  <si>
    <t>Procurement of Spare Parts</t>
  </si>
  <si>
    <t>Maintenance &amp; Repairs of Government Quarters</t>
  </si>
  <si>
    <t xml:space="preserve">Machinery &amp; Equipment Maintenance </t>
  </si>
  <si>
    <t xml:space="preserve">Coding of Assets </t>
  </si>
  <si>
    <t>Framework Contract</t>
  </si>
  <si>
    <t>Quarterly</t>
  </si>
  <si>
    <t xml:space="preserve"> SERVICES</t>
  </si>
  <si>
    <t>Expressions of Interest</t>
  </si>
  <si>
    <t>Description of Services</t>
  </si>
  <si>
    <t>Procurement of Vehicles</t>
  </si>
  <si>
    <t xml:space="preserve">Service Charter &amp; Bill Boards </t>
  </si>
  <si>
    <t xml:space="preserve">Local Training  </t>
  </si>
  <si>
    <t>Payment , insurance &amp; valuation of Govt. rented Ofices</t>
  </si>
  <si>
    <t xml:space="preserve">Service Charter and Bill Boards </t>
  </si>
  <si>
    <t>Chairman Procurement Committee …………………………………………..</t>
  </si>
  <si>
    <t>…………………………….</t>
  </si>
  <si>
    <t>TOTAL</t>
  </si>
  <si>
    <t>Procurement Plan 2019</t>
  </si>
  <si>
    <t>TYPE OF CONTRACTS</t>
  </si>
  <si>
    <t>Number of restricted Bidding</t>
  </si>
  <si>
    <t>NUMBER OF OPEN COMPETITIVE BIDDING</t>
  </si>
  <si>
    <t>VALUES (Le.)</t>
  </si>
  <si>
    <t>Total value of open and restricted Bidding (Le)</t>
  </si>
  <si>
    <t>Summary of Procurement and Non-Procurement Items</t>
  </si>
  <si>
    <t>Procurement Related Items</t>
  </si>
  <si>
    <t>Total Restricted Bidding</t>
  </si>
  <si>
    <t>Total Open Competitive Bidding</t>
  </si>
  <si>
    <t>Non-Procurement Related Items</t>
  </si>
  <si>
    <t>Total Operational Budget</t>
  </si>
  <si>
    <t>MINISTRY OF WORKS AND PUBLIC ASSET</t>
  </si>
  <si>
    <t>Ministry of Works and Public Asset</t>
  </si>
  <si>
    <t>Ministry of Works and Public Assets</t>
  </si>
  <si>
    <t>MINISTRY OF WORKS AND PUBLIC ASSETS</t>
  </si>
  <si>
    <t xml:space="preserve">                                     PROCUREMENT ACTIVITIES FORECAST 2019 BUDGET</t>
  </si>
  <si>
    <t xml:space="preserve">                                  MINISTRY OF WORKS AND PUBLIC ASSETS</t>
  </si>
  <si>
    <t xml:space="preserve">                                     NON PROCUREMENT ACTIVITIES FORECAST 2019 BUDGET</t>
  </si>
  <si>
    <t>Senior Procurement Officer</t>
  </si>
  <si>
    <t>SENIOR PROCUREMENT OFFICER</t>
  </si>
  <si>
    <t>Senior Procurement Officer …………………………………………….</t>
  </si>
  <si>
    <t>Senior Procurement Officer ……………….</t>
  </si>
  <si>
    <t>No</t>
  </si>
  <si>
    <t xml:space="preserve">Serial </t>
  </si>
  <si>
    <t xml:space="preserve">Procurement </t>
  </si>
  <si>
    <t>Lot No</t>
  </si>
  <si>
    <t>Estimated</t>
  </si>
  <si>
    <t>Proc.</t>
  </si>
  <si>
    <t xml:space="preserve">Plan/Actual </t>
  </si>
  <si>
    <t>Submission by Procurement Unit</t>
  </si>
  <si>
    <t>Date of Clearance by Committee</t>
  </si>
  <si>
    <t>Choice of Newspapers for advert publication</t>
  </si>
  <si>
    <t>Bid Closing/</t>
  </si>
  <si>
    <t>Submission of</t>
  </si>
  <si>
    <t>Approved by</t>
  </si>
  <si>
    <t>Date of  Notification of</t>
  </si>
  <si>
    <t>Date of Sign</t>
  </si>
  <si>
    <t xml:space="preserve">Est. Letter </t>
  </si>
  <si>
    <t xml:space="preserve">Delivery </t>
  </si>
  <si>
    <t>Insp/Final</t>
  </si>
  <si>
    <t xml:space="preserve"> No.</t>
  </si>
  <si>
    <t>Cost</t>
  </si>
  <si>
    <t>Method</t>
  </si>
  <si>
    <t>Date</t>
  </si>
  <si>
    <t>Procurement Unit</t>
  </si>
  <si>
    <t>Opening Date</t>
  </si>
  <si>
    <t xml:space="preserve">Evaluation </t>
  </si>
  <si>
    <t>Procurement</t>
  </si>
  <si>
    <t>Contract</t>
  </si>
  <si>
    <t>of Credit adv.</t>
  </si>
  <si>
    <t>Period</t>
  </si>
  <si>
    <t>Acceptance</t>
  </si>
  <si>
    <t>Report</t>
  </si>
  <si>
    <t>Committee</t>
  </si>
  <si>
    <t>Award</t>
  </si>
  <si>
    <t>P/ment</t>
  </si>
  <si>
    <t>Procurement of Stores and Office Supplies</t>
  </si>
  <si>
    <t>Computer Consumables</t>
  </si>
  <si>
    <t>Lot</t>
  </si>
  <si>
    <t>Pro. Meth.</t>
  </si>
  <si>
    <t>Bid Closing</t>
  </si>
  <si>
    <t>estimated cost.USD</t>
  </si>
  <si>
    <t>Vote Code</t>
  </si>
  <si>
    <t xml:space="preserve">                              TOTAL PDF</t>
  </si>
  <si>
    <t>SUMMARY OF MINISTRY OF WORKS AND PUBLIC ASSETS PROCUREMENT PLAN 2019</t>
  </si>
  <si>
    <t>Total restricted Bidding(Le)</t>
  </si>
  <si>
    <t>Computer assessories</t>
  </si>
  <si>
    <t>Procurement of Technical instrument and trespassers warning sign posts:</t>
  </si>
  <si>
    <t>Cadastral Survey of Government Property:</t>
  </si>
  <si>
    <t>Structural Integrity test on public infrastructure:</t>
  </si>
  <si>
    <t>Inspection and Verification of Contractors Offices and Works yards by the Contractors Registration Board:</t>
  </si>
  <si>
    <t>Messie Kemokai ( mrs)</t>
  </si>
  <si>
    <t>Verification of Government rented Properties Nationwide:</t>
  </si>
  <si>
    <t>Service Contract</t>
  </si>
  <si>
    <t>Fuel</t>
  </si>
  <si>
    <t>Rent &amp; Rate</t>
  </si>
  <si>
    <t>vehicle Hiring</t>
  </si>
  <si>
    <t>Licence fee for Iphone</t>
  </si>
  <si>
    <t>Facilation fee for the PRO Office</t>
  </si>
  <si>
    <t>Overseas Training</t>
  </si>
  <si>
    <t>Overseas Traveling</t>
  </si>
  <si>
    <t>Local Traveling</t>
  </si>
  <si>
    <t>SUB TOTAL</t>
  </si>
  <si>
    <t>TOTAL PDF/NPDF</t>
  </si>
  <si>
    <t>Procurement of Vehicles &amp; EQPT</t>
  </si>
  <si>
    <t>MWPA/W/NCB/001/2020</t>
  </si>
  <si>
    <t>MWPA/W/NCB/002/2020</t>
  </si>
  <si>
    <t>MWPA/W/1CB/003/2020</t>
  </si>
  <si>
    <t>MWPA/S/ICB/001/2020</t>
  </si>
  <si>
    <t>MWPA/S/ICB/002/2020</t>
  </si>
  <si>
    <t>MWPA/S/NCB/003/2020</t>
  </si>
  <si>
    <t>MWPA/S/NCB/004/2020</t>
  </si>
  <si>
    <t>MWPA/S/RFQ/005/2020</t>
  </si>
  <si>
    <t>MWPA/S/RFQ/006/2020</t>
  </si>
  <si>
    <t>MWPA/S/RFQ/007/2020</t>
  </si>
  <si>
    <t>MWPA/S/RFQ/008/2020</t>
  </si>
  <si>
    <t>MWPA/G/NCB/001/2020</t>
  </si>
  <si>
    <t>MWPA/G/NCB/002/2020</t>
  </si>
  <si>
    <t>MWPA/G/NCB/003/2020</t>
  </si>
  <si>
    <t>MWPA/G/NCB/004/2020</t>
  </si>
  <si>
    <t>MWPA/G/NCB/005/2020</t>
  </si>
  <si>
    <t>MWPA/G/RFQ/006/2020</t>
  </si>
  <si>
    <t>MWPA/G/NCB/007/2020</t>
  </si>
  <si>
    <t>MWPA/G/NCB/008/2020</t>
  </si>
  <si>
    <t>MWPA/G/RFQ/009/2020</t>
  </si>
  <si>
    <t>MWPA/G/RFQ/010/2020</t>
  </si>
  <si>
    <t>MWPA/G/RFQ/011/2020</t>
  </si>
  <si>
    <t>MWPA/G/RFQ/012/2020</t>
  </si>
  <si>
    <t>MWPA/G/RFQ/014/2020</t>
  </si>
  <si>
    <t>10/12//2020</t>
  </si>
  <si>
    <t>10/16//2020</t>
  </si>
  <si>
    <t>11/13//2020</t>
  </si>
  <si>
    <t>11/20//2020</t>
  </si>
  <si>
    <t>12/3//2020</t>
  </si>
  <si>
    <t>12/4//2020</t>
  </si>
  <si>
    <t>12/18//2020</t>
  </si>
  <si>
    <t>10/6//2020</t>
  </si>
  <si>
    <t>10/13//2020</t>
  </si>
  <si>
    <t>11/27//2020</t>
  </si>
  <si>
    <t>12/1//2020</t>
  </si>
  <si>
    <t>10/19//2020</t>
  </si>
  <si>
    <t>11/30//2020</t>
  </si>
  <si>
    <t>12/7//2020</t>
  </si>
  <si>
    <t>12/8//2020</t>
  </si>
  <si>
    <t>12/22//2020</t>
  </si>
  <si>
    <t>6//142021</t>
  </si>
  <si>
    <t>1015/2021</t>
  </si>
  <si>
    <t>Rukiatu K. Kamara(Mrs.)</t>
  </si>
  <si>
    <t>PROCUREMENT PLAN 2021 FY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</si>
</sst>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e&quot;#,##0;\-&quot;Le&quot;#,##0"/>
    <numFmt numFmtId="165" formatCode="&quot;Le&quot;#,##0;[Red]\-&quot;Le&quot;#,##0"/>
    <numFmt numFmtId="166" formatCode="&quot;Le&quot;#,##0.00;\-&quot;Le&quot;#,##0.00"/>
    <numFmt numFmtId="167" formatCode="&quot;Le&quot;#,##0.00;[Red]\-&quot;Le&quot;#,##0.00"/>
    <numFmt numFmtId="168" formatCode="_-&quot;Le&quot;* #,##0_-;\-&quot;Le&quot;* #,##0_-;_-&quot;Le&quot;* &quot;-&quot;_-;_-@_-"/>
    <numFmt numFmtId="169" formatCode="_-* #,##0_-;\-* #,##0_-;_-* &quot;-&quot;_-;_-@_-"/>
    <numFmt numFmtId="170" formatCode="_-&quot;Le&quot;* #,##0.00_-;\-&quot;Le&quot;* #,##0.00_-;_-&quot;Le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00000"/>
    <numFmt numFmtId="181" formatCode="[$-409]h:mm:ss\ AM/PM"/>
    <numFmt numFmtId="182" formatCode="[$-409]dddd\,\ mmmm\ dd\,\ yyyy"/>
    <numFmt numFmtId="183" formatCode="[$-409]d\-mmm;@"/>
    <numFmt numFmtId="184" formatCode="_(* #,##0.000_);_(* \(#,##0.000\);_(* &quot;-&quot;??_);_(@_)"/>
    <numFmt numFmtId="185" formatCode="_(* #,##0.0000_);_(* \(#,##0.0000\);_(* &quot;-&quot;??_);_(@_)"/>
    <numFmt numFmtId="186" formatCode="_-* #,##0_-;\-* #,##0_-;_-* &quot;-&quot;??_-;_-@_-"/>
    <numFmt numFmtId="187" formatCode="0.0"/>
    <numFmt numFmtId="188" formatCode="mmm\-yyyy"/>
    <numFmt numFmtId="189" formatCode="&quot;$&quot;#,##0.00"/>
    <numFmt numFmtId="190" formatCode="[$-409]dddd\,\ mmmm\ d\,\ yyyy"/>
    <numFmt numFmtId="191" formatCode="[$-409]d\-mmm\-yy;@"/>
    <numFmt numFmtId="192" formatCode="mmm/yyyy"/>
  </numFmts>
  <fonts count="107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6"/>
      <color indexed="60"/>
      <name val="Arial"/>
      <family val="2"/>
    </font>
    <font>
      <b/>
      <sz val="16"/>
      <name val="Antique Olive"/>
      <family val="2"/>
    </font>
    <font>
      <sz val="20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20"/>
      <color indexed="60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9"/>
      <name val="Arial Narrow"/>
      <family val="2"/>
    </font>
    <font>
      <sz val="9"/>
      <color indexed="8"/>
      <name val="Arial Narrow"/>
      <family val="2"/>
    </font>
    <font>
      <sz val="9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"/>
      <family val="2"/>
    </font>
    <font>
      <b/>
      <sz val="10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color indexed="8"/>
      <name val="Arial Narrow"/>
      <family val="2"/>
    </font>
    <font>
      <sz val="16"/>
      <color indexed="8"/>
      <name val="Arial Narrow"/>
      <family val="2"/>
    </font>
    <font>
      <sz val="18"/>
      <color indexed="8"/>
      <name val="Arial Narrow"/>
      <family val="2"/>
    </font>
    <font>
      <sz val="11"/>
      <name val="Arial Narrow"/>
      <family val="2"/>
    </font>
    <font>
      <sz val="16"/>
      <name val="Arial Narrow"/>
      <family val="2"/>
    </font>
    <font>
      <b/>
      <sz val="16"/>
      <color indexed="8"/>
      <name val="Arial Narrow"/>
      <family val="2"/>
    </font>
    <font>
      <sz val="16"/>
      <color indexed="56"/>
      <name val="Arial Narrow"/>
      <family val="2"/>
    </font>
    <font>
      <b/>
      <sz val="16"/>
      <color indexed="56"/>
      <name val="Arial Narrow"/>
      <family val="2"/>
    </font>
    <font>
      <b/>
      <sz val="16"/>
      <name val="Arial Narrow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Calibri"/>
      <family val="2"/>
    </font>
    <font>
      <sz val="18"/>
      <color indexed="8"/>
      <name val="Sylfae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sz val="18"/>
      <color rgb="FF000000"/>
      <name val="Times New Roman"/>
      <family val="1"/>
    </font>
    <font>
      <b/>
      <sz val="18"/>
      <color theme="1"/>
      <name val="Calibri"/>
      <family val="2"/>
    </font>
    <font>
      <sz val="18"/>
      <color rgb="FF000000"/>
      <name val="Sylfaen"/>
      <family val="1"/>
    </font>
    <font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30" borderId="1" applyNumberFormat="0" applyAlignment="0" applyProtection="0"/>
    <xf numFmtId="0" fontId="93" fillId="0" borderId="6" applyNumberFormat="0" applyFill="0" applyAlignment="0" applyProtection="0"/>
    <xf numFmtId="0" fontId="9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95" fillId="27" borderId="8" applyNumberFormat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</cellStyleXfs>
  <cellXfs count="47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Continuous" vertical="center"/>
    </xf>
    <xf numFmtId="0" fontId="11" fillId="0" borderId="11" xfId="0" applyFont="1" applyBorder="1" applyAlignment="1">
      <alignment/>
    </xf>
    <xf numFmtId="3" fontId="11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 vertical="center"/>
    </xf>
    <xf numFmtId="0" fontId="15" fillId="0" borderId="0" xfId="0" applyFont="1" applyAlignment="1">
      <alignment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179" fontId="17" fillId="0" borderId="0" xfId="42" applyNumberFormat="1" applyFont="1" applyBorder="1" applyAlignment="1">
      <alignment/>
    </xf>
    <xf numFmtId="179" fontId="17" fillId="0" borderId="0" xfId="42" applyNumberFormat="1" applyFont="1" applyBorder="1" applyAlignment="1">
      <alignment horizontal="center"/>
    </xf>
    <xf numFmtId="179" fontId="17" fillId="0" borderId="0" xfId="42" applyNumberFormat="1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centerContinuous" vertical="center"/>
    </xf>
    <xf numFmtId="0" fontId="11" fillId="33" borderId="11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/>
    </xf>
    <xf numFmtId="0" fontId="12" fillId="0" borderId="11" xfId="0" applyFont="1" applyBorder="1" applyAlignment="1">
      <alignment/>
    </xf>
    <xf numFmtId="3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 horizontal="right"/>
    </xf>
    <xf numFmtId="3" fontId="12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179" fontId="11" fillId="0" borderId="0" xfId="42" applyNumberFormat="1" applyFont="1" applyBorder="1" applyAlignment="1">
      <alignment/>
    </xf>
    <xf numFmtId="179" fontId="11" fillId="0" borderId="0" xfId="42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9" fontId="11" fillId="0" borderId="0" xfId="42" applyNumberFormat="1" applyFont="1" applyBorder="1" applyAlignment="1" quotePrefix="1">
      <alignment horizontal="right"/>
    </xf>
    <xf numFmtId="179" fontId="11" fillId="0" borderId="0" xfId="42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179" fontId="11" fillId="0" borderId="0" xfId="42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179" fontId="6" fillId="0" borderId="0" xfId="42" applyNumberFormat="1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0" fillId="34" borderId="0" xfId="0" applyFill="1" applyAlignment="1">
      <alignment/>
    </xf>
    <xf numFmtId="0" fontId="3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wrapText="1"/>
    </xf>
    <xf numFmtId="186" fontId="9" fillId="0" borderId="11" xfId="42" applyNumberFormat="1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86" fontId="9" fillId="0" borderId="11" xfId="42" applyNumberFormat="1" applyFont="1" applyBorder="1" applyAlignment="1">
      <alignment horizontal="right"/>
    </xf>
    <xf numFmtId="3" fontId="9" fillId="0" borderId="11" xfId="0" applyNumberFormat="1" applyFont="1" applyBorder="1" applyAlignment="1">
      <alignment/>
    </xf>
    <xf numFmtId="0" fontId="2" fillId="0" borderId="13" xfId="0" applyFont="1" applyFill="1" applyBorder="1" applyAlignment="1">
      <alignment wrapText="1"/>
    </xf>
    <xf numFmtId="3" fontId="9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5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186" fontId="5" fillId="0" borderId="11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2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7" fillId="33" borderId="11" xfId="0" applyFont="1" applyFill="1" applyBorder="1" applyAlignment="1">
      <alignment horizont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7" fillId="33" borderId="11" xfId="0" applyFont="1" applyFill="1" applyBorder="1" applyAlignment="1">
      <alignment horizontal="center"/>
    </xf>
    <xf numFmtId="0" fontId="31" fillId="33" borderId="11" xfId="0" applyFont="1" applyFill="1" applyBorder="1" applyAlignment="1">
      <alignment horizontal="center" wrapText="1"/>
    </xf>
    <xf numFmtId="0" fontId="35" fillId="35" borderId="11" xfId="0" applyFont="1" applyFill="1" applyBorder="1" applyAlignment="1">
      <alignment/>
    </xf>
    <xf numFmtId="191" fontId="35" fillId="0" borderId="11" xfId="0" applyNumberFormat="1" applyFont="1" applyFill="1" applyBorder="1" applyAlignment="1">
      <alignment horizontal="center"/>
    </xf>
    <xf numFmtId="0" fontId="33" fillId="0" borderId="0" xfId="0" applyFont="1" applyAlignment="1">
      <alignment/>
    </xf>
    <xf numFmtId="14" fontId="35" fillId="36" borderId="11" xfId="0" applyNumberFormat="1" applyFont="1" applyFill="1" applyBorder="1" applyAlignment="1" quotePrefix="1">
      <alignment horizontal="center"/>
    </xf>
    <xf numFmtId="0" fontId="36" fillId="36" borderId="11" xfId="0" applyFont="1" applyFill="1" applyBorder="1" applyAlignment="1">
      <alignment/>
    </xf>
    <xf numFmtId="14" fontId="35" fillId="36" borderId="11" xfId="0" applyNumberFormat="1" applyFont="1" applyFill="1" applyBorder="1" applyAlignment="1">
      <alignment horizontal="center"/>
    </xf>
    <xf numFmtId="14" fontId="35" fillId="36" borderId="11" xfId="0" applyNumberFormat="1" applyFont="1" applyFill="1" applyBorder="1" applyAlignment="1" quotePrefix="1">
      <alignment horizontal="left"/>
    </xf>
    <xf numFmtId="0" fontId="35" fillId="36" borderId="11" xfId="0" applyFont="1" applyFill="1" applyBorder="1" applyAlignment="1">
      <alignment horizontal="left"/>
    </xf>
    <xf numFmtId="0" fontId="31" fillId="0" borderId="11" xfId="0" applyFont="1" applyBorder="1" applyAlignment="1">
      <alignment/>
    </xf>
    <xf numFmtId="0" fontId="32" fillId="0" borderId="11" xfId="0" applyNumberFormat="1" applyFont="1" applyBorder="1" applyAlignment="1">
      <alignment wrapText="1"/>
    </xf>
    <xf numFmtId="0" fontId="33" fillId="0" borderId="11" xfId="0" applyFont="1" applyBorder="1" applyAlignment="1">
      <alignment horizontal="center"/>
    </xf>
    <xf numFmtId="179" fontId="33" fillId="0" borderId="11" xfId="42" applyNumberFormat="1" applyFont="1" applyBorder="1" applyAlignment="1">
      <alignment horizontal="right"/>
    </xf>
    <xf numFmtId="3" fontId="34" fillId="0" borderId="11" xfId="0" applyNumberFormat="1" applyFont="1" applyBorder="1" applyAlignment="1">
      <alignment/>
    </xf>
    <xf numFmtId="0" fontId="35" fillId="0" borderId="11" xfId="0" applyFont="1" applyBorder="1" applyAlignment="1">
      <alignment horizontal="center"/>
    </xf>
    <xf numFmtId="0" fontId="36" fillId="0" borderId="11" xfId="0" applyFont="1" applyBorder="1" applyAlignment="1">
      <alignment/>
    </xf>
    <xf numFmtId="0" fontId="35" fillId="0" borderId="11" xfId="0" applyFont="1" applyBorder="1" applyAlignment="1">
      <alignment horizontal="left"/>
    </xf>
    <xf numFmtId="179" fontId="34" fillId="0" borderId="11" xfId="42" applyNumberFormat="1" applyFont="1" applyBorder="1" applyAlignment="1">
      <alignment horizontal="right"/>
    </xf>
    <xf numFmtId="191" fontId="35" fillId="37" borderId="11" xfId="0" applyNumberFormat="1" applyFont="1" applyFill="1" applyBorder="1" applyAlignment="1">
      <alignment horizontal="center" wrapText="1"/>
    </xf>
    <xf numFmtId="191" fontId="35" fillId="36" borderId="11" xfId="0" applyNumberFormat="1" applyFont="1" applyFill="1" applyBorder="1" applyAlignment="1">
      <alignment horizontal="center" wrapText="1"/>
    </xf>
    <xf numFmtId="191" fontId="35" fillId="36" borderId="11" xfId="0" applyNumberFormat="1" applyFont="1" applyFill="1" applyBorder="1" applyAlignment="1">
      <alignment horizontal="center"/>
    </xf>
    <xf numFmtId="0" fontId="31" fillId="0" borderId="14" xfId="0" applyFont="1" applyBorder="1" applyAlignment="1">
      <alignment/>
    </xf>
    <xf numFmtId="0" fontId="32" fillId="0" borderId="11" xfId="0" applyNumberFormat="1" applyFont="1" applyBorder="1" applyAlignment="1">
      <alignment horizontal="left" wrapText="1"/>
    </xf>
    <xf numFmtId="0" fontId="31" fillId="35" borderId="11" xfId="0" applyFont="1" applyFill="1" applyBorder="1" applyAlignment="1">
      <alignment/>
    </xf>
    <xf numFmtId="0" fontId="7" fillId="0" borderId="14" xfId="0" applyFont="1" applyBorder="1" applyAlignment="1" quotePrefix="1">
      <alignment horizontal="right"/>
    </xf>
    <xf numFmtId="179" fontId="37" fillId="0" borderId="11" xfId="42" applyNumberFormat="1" applyFont="1" applyBorder="1" applyAlignment="1">
      <alignment horizontal="right"/>
    </xf>
    <xf numFmtId="0" fontId="31" fillId="0" borderId="11" xfId="0" applyFont="1" applyBorder="1" applyAlignment="1">
      <alignment horizontal="center"/>
    </xf>
    <xf numFmtId="14" fontId="31" fillId="0" borderId="11" xfId="0" applyNumberFormat="1" applyFont="1" applyBorder="1" applyAlignment="1" quotePrefix="1">
      <alignment horizontal="center"/>
    </xf>
    <xf numFmtId="14" fontId="31" fillId="0" borderId="11" xfId="0" applyNumberFormat="1" applyFont="1" applyBorder="1" applyAlignment="1">
      <alignment horizontal="center"/>
    </xf>
    <xf numFmtId="14" fontId="31" fillId="0" borderId="11" xfId="0" applyNumberFormat="1" applyFont="1" applyBorder="1" applyAlignment="1" quotePrefix="1">
      <alignment horizontal="left"/>
    </xf>
    <xf numFmtId="0" fontId="31" fillId="0" borderId="11" xfId="0" applyFont="1" applyFill="1" applyBorder="1" applyAlignment="1">
      <alignment horizontal="left"/>
    </xf>
    <xf numFmtId="0" fontId="31" fillId="0" borderId="11" xfId="0" applyFont="1" applyBorder="1" applyAlignment="1">
      <alignment horizontal="left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wrapText="1"/>
    </xf>
    <xf numFmtId="0" fontId="36" fillId="0" borderId="0" xfId="0" applyFont="1" applyAlignment="1">
      <alignment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 horizontal="right"/>
    </xf>
    <xf numFmtId="0" fontId="3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6" borderId="0" xfId="0" applyFill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25" fillId="0" borderId="11" xfId="0" applyFont="1" applyBorder="1" applyAlignment="1">
      <alignment wrapText="1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4" xfId="0" applyBorder="1" applyAlignment="1">
      <alignment/>
    </xf>
    <xf numFmtId="0" fontId="16" fillId="0" borderId="14" xfId="0" applyFont="1" applyBorder="1" applyAlignment="1">
      <alignment/>
    </xf>
    <xf numFmtId="0" fontId="9" fillId="36" borderId="11" xfId="0" applyFont="1" applyFill="1" applyBorder="1" applyAlignment="1">
      <alignment/>
    </xf>
    <xf numFmtId="0" fontId="9" fillId="36" borderId="15" xfId="0" applyFont="1" applyFill="1" applyBorder="1" applyAlignment="1">
      <alignment/>
    </xf>
    <xf numFmtId="0" fontId="9" fillId="0" borderId="16" xfId="0" applyFont="1" applyBorder="1" applyAlignment="1">
      <alignment horizontal="center"/>
    </xf>
    <xf numFmtId="0" fontId="10" fillId="36" borderId="15" xfId="0" applyFont="1" applyFill="1" applyBorder="1" applyAlignment="1">
      <alignment/>
    </xf>
    <xf numFmtId="0" fontId="10" fillId="0" borderId="16" xfId="0" applyFont="1" applyBorder="1" applyAlignment="1">
      <alignment horizontal="center"/>
    </xf>
    <xf numFmtId="3" fontId="16" fillId="0" borderId="14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10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6" fillId="0" borderId="17" xfId="0" applyNumberFormat="1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3" fontId="21" fillId="0" borderId="11" xfId="0" applyNumberFormat="1" applyFont="1" applyBorder="1" applyAlignment="1">
      <alignment horizontal="right"/>
    </xf>
    <xf numFmtId="0" fontId="10" fillId="34" borderId="11" xfId="0" applyFont="1" applyFill="1" applyBorder="1" applyAlignment="1">
      <alignment/>
    </xf>
    <xf numFmtId="0" fontId="10" fillId="0" borderId="11" xfId="0" applyFont="1" applyBorder="1" applyAlignment="1">
      <alignment horizontal="right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4" fillId="0" borderId="18" xfId="57" applyFont="1" applyBorder="1" applyAlignment="1">
      <alignment vertical="center" wrapText="1"/>
      <protection/>
    </xf>
    <xf numFmtId="0" fontId="4" fillId="0" borderId="19" xfId="57" applyFont="1" applyBorder="1" applyAlignment="1">
      <alignment vertical="center" wrapText="1"/>
      <protection/>
    </xf>
    <xf numFmtId="0" fontId="24" fillId="0" borderId="1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0" fillId="0" borderId="18" xfId="57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4" fillId="0" borderId="21" xfId="57" applyFont="1" applyBorder="1" applyAlignment="1">
      <alignment horizontal="left" vertical="center" wrapText="1"/>
      <protection/>
    </xf>
    <xf numFmtId="3" fontId="1" fillId="0" borderId="22" xfId="57" applyNumberFormat="1" applyFont="1" applyBorder="1" applyAlignment="1">
      <alignment horizontal="center" vertical="center" wrapText="1"/>
      <protection/>
    </xf>
    <xf numFmtId="0" fontId="4" fillId="0" borderId="23" xfId="57" applyFont="1" applyBorder="1" applyAlignment="1">
      <alignment horizontal="left" vertical="center" wrapText="1"/>
      <protection/>
    </xf>
    <xf numFmtId="0" fontId="1" fillId="0" borderId="24" xfId="57" applyFont="1" applyBorder="1" applyAlignment="1">
      <alignment horizontal="center" vertical="center" wrapText="1"/>
      <protection/>
    </xf>
    <xf numFmtId="0" fontId="4" fillId="0" borderId="25" xfId="57" applyFont="1" applyBorder="1" applyAlignment="1">
      <alignment horizontal="left" vertical="center" wrapText="1"/>
      <protection/>
    </xf>
    <xf numFmtId="3" fontId="1" fillId="0" borderId="26" xfId="57" applyNumberFormat="1" applyFont="1" applyBorder="1" applyAlignment="1">
      <alignment horizontal="center" vertical="center" wrapText="1"/>
      <protection/>
    </xf>
    <xf numFmtId="0" fontId="4" fillId="0" borderId="20" xfId="57" applyFont="1" applyBorder="1" applyAlignment="1">
      <alignment horizontal="left" wrapText="1"/>
      <protection/>
    </xf>
    <xf numFmtId="3" fontId="0" fillId="0" borderId="10" xfId="57" applyNumberFormat="1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186" fontId="25" fillId="0" borderId="11" xfId="42" applyNumberFormat="1" applyFont="1" applyBorder="1" applyAlignment="1">
      <alignment horizontal="center" vertical="center" wrapText="1"/>
    </xf>
    <xf numFmtId="186" fontId="25" fillId="0" borderId="11" xfId="42" applyNumberFormat="1" applyFont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186" fontId="25" fillId="0" borderId="11" xfId="0" applyNumberFormat="1" applyFont="1" applyBorder="1" applyAlignment="1">
      <alignment/>
    </xf>
    <xf numFmtId="186" fontId="0" fillId="0" borderId="0" xfId="0" applyNumberFormat="1" applyFont="1" applyAlignment="1">
      <alignment/>
    </xf>
    <xf numFmtId="0" fontId="41" fillId="33" borderId="11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wrapText="1"/>
    </xf>
    <xf numFmtId="0" fontId="40" fillId="0" borderId="11" xfId="0" applyFont="1" applyBorder="1" applyAlignment="1">
      <alignment wrapText="1"/>
    </xf>
    <xf numFmtId="186" fontId="39" fillId="0" borderId="11" xfId="42" applyNumberFormat="1" applyFont="1" applyBorder="1" applyAlignment="1">
      <alignment horizontal="left"/>
    </xf>
    <xf numFmtId="0" fontId="39" fillId="0" borderId="0" xfId="0" applyFont="1" applyBorder="1" applyAlignment="1">
      <alignment/>
    </xf>
    <xf numFmtId="186" fontId="39" fillId="0" borderId="0" xfId="42" applyNumberFormat="1" applyFont="1" applyBorder="1" applyAlignment="1">
      <alignment/>
    </xf>
    <xf numFmtId="0" fontId="8" fillId="0" borderId="0" xfId="0" applyFont="1" applyBorder="1" applyAlignment="1">
      <alignment/>
    </xf>
    <xf numFmtId="0" fontId="39" fillId="0" borderId="0" xfId="0" applyFont="1" applyBorder="1" applyAlignment="1">
      <alignment horizontal="right"/>
    </xf>
    <xf numFmtId="0" fontId="42" fillId="0" borderId="0" xfId="0" applyFont="1" applyAlignment="1">
      <alignment/>
    </xf>
    <xf numFmtId="0" fontId="28" fillId="0" borderId="0" xfId="0" applyFont="1" applyAlignment="1">
      <alignment horizontal="center"/>
    </xf>
    <xf numFmtId="0" fontId="41" fillId="0" borderId="0" xfId="0" applyFont="1" applyAlignment="1">
      <alignment/>
    </xf>
    <xf numFmtId="0" fontId="28" fillId="0" borderId="0" xfId="0" applyFont="1" applyAlignment="1">
      <alignment vertical="center"/>
    </xf>
    <xf numFmtId="0" fontId="28" fillId="33" borderId="15" xfId="0" applyFont="1" applyFill="1" applyBorder="1" applyAlignment="1">
      <alignment vertical="center"/>
    </xf>
    <xf numFmtId="0" fontId="41" fillId="33" borderId="14" xfId="0" applyFont="1" applyFill="1" applyBorder="1" applyAlignment="1">
      <alignment horizontal="center" vertical="center"/>
    </xf>
    <xf numFmtId="0" fontId="28" fillId="33" borderId="14" xfId="0" applyFont="1" applyFill="1" applyBorder="1" applyAlignment="1">
      <alignment vertical="center"/>
    </xf>
    <xf numFmtId="0" fontId="28" fillId="33" borderId="16" xfId="0" applyFont="1" applyFill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vertical="center" wrapText="1"/>
    </xf>
    <xf numFmtId="0" fontId="41" fillId="33" borderId="15" xfId="0" applyFont="1" applyFill="1" applyBorder="1" applyAlignment="1">
      <alignment horizontal="left" vertical="center" wrapText="1"/>
    </xf>
    <xf numFmtId="0" fontId="41" fillId="33" borderId="14" xfId="0" applyFont="1" applyFill="1" applyBorder="1" applyAlignment="1">
      <alignment horizontal="left" vertical="center"/>
    </xf>
    <xf numFmtId="0" fontId="41" fillId="33" borderId="14" xfId="0" applyFont="1" applyFill="1" applyBorder="1" applyAlignment="1">
      <alignment vertical="center"/>
    </xf>
    <xf numFmtId="0" fontId="41" fillId="33" borderId="15" xfId="0" applyFont="1" applyFill="1" applyBorder="1" applyAlignment="1">
      <alignment vertical="center"/>
    </xf>
    <xf numFmtId="0" fontId="41" fillId="33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1" xfId="0" applyFont="1" applyBorder="1" applyAlignment="1">
      <alignment/>
    </xf>
    <xf numFmtId="0" fontId="28" fillId="0" borderId="11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28" fillId="33" borderId="11" xfId="0" applyFont="1" applyFill="1" applyBorder="1" applyAlignment="1">
      <alignment horizontal="center"/>
    </xf>
    <xf numFmtId="14" fontId="28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right"/>
    </xf>
    <xf numFmtId="0" fontId="28" fillId="0" borderId="11" xfId="0" applyFont="1" applyBorder="1" applyAlignment="1">
      <alignment/>
    </xf>
    <xf numFmtId="186" fontId="28" fillId="0" borderId="11" xfId="42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0" fontId="28" fillId="36" borderId="11" xfId="0" applyFont="1" applyFill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186" fontId="41" fillId="0" borderId="11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41" fillId="0" borderId="0" xfId="0" applyFont="1" applyBorder="1" applyAlignment="1">
      <alignment/>
    </xf>
    <xf numFmtId="186" fontId="41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186" fontId="39" fillId="0" borderId="0" xfId="42" applyNumberFormat="1" applyFont="1" applyBorder="1" applyAlignment="1">
      <alignment/>
    </xf>
    <xf numFmtId="0" fontId="9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 vertical="top" wrapText="1"/>
    </xf>
    <xf numFmtId="0" fontId="12" fillId="34" borderId="11" xfId="0" applyFont="1" applyFill="1" applyBorder="1" applyAlignment="1">
      <alignment horizontal="center" vertical="center"/>
    </xf>
    <xf numFmtId="3" fontId="9" fillId="34" borderId="11" xfId="0" applyNumberFormat="1" applyFont="1" applyFill="1" applyBorder="1" applyAlignment="1">
      <alignment horizontal="right"/>
    </xf>
    <xf numFmtId="3" fontId="12" fillId="34" borderId="11" xfId="0" applyNumberFormat="1" applyFont="1" applyFill="1" applyBorder="1" applyAlignment="1">
      <alignment horizontal="center"/>
    </xf>
    <xf numFmtId="0" fontId="15" fillId="34" borderId="0" xfId="0" applyFont="1" applyFill="1" applyAlignment="1">
      <alignment/>
    </xf>
    <xf numFmtId="0" fontId="12" fillId="34" borderId="11" xfId="0" applyFont="1" applyFill="1" applyBorder="1" applyAlignment="1">
      <alignment horizontal="center"/>
    </xf>
    <xf numFmtId="0" fontId="9" fillId="34" borderId="0" xfId="0" applyFont="1" applyFill="1" applyAlignment="1">
      <alignment horizontal="left" vertical="top" wrapText="1"/>
    </xf>
    <xf numFmtId="0" fontId="9" fillId="34" borderId="11" xfId="0" applyFont="1" applyFill="1" applyBorder="1" applyAlignment="1">
      <alignment horizontal="center" vertical="center" wrapText="1"/>
    </xf>
    <xf numFmtId="3" fontId="10" fillId="34" borderId="11" xfId="0" applyNumberFormat="1" applyFont="1" applyFill="1" applyBorder="1" applyAlignment="1">
      <alignment horizontal="right"/>
    </xf>
    <xf numFmtId="3" fontId="10" fillId="34" borderId="11" xfId="0" applyNumberFormat="1" applyFont="1" applyFill="1" applyBorder="1" applyAlignment="1">
      <alignment horizontal="center"/>
    </xf>
    <xf numFmtId="3" fontId="15" fillId="34" borderId="0" xfId="0" applyNumberFormat="1" applyFont="1" applyFill="1" applyAlignment="1">
      <alignment/>
    </xf>
    <xf numFmtId="0" fontId="99" fillId="34" borderId="11" xfId="0" applyFont="1" applyFill="1" applyBorder="1" applyAlignment="1">
      <alignment vertical="center" wrapText="1"/>
    </xf>
    <xf numFmtId="3" fontId="11" fillId="34" borderId="11" xfId="0" applyNumberFormat="1" applyFont="1" applyFill="1" applyBorder="1" applyAlignment="1">
      <alignment horizontal="center"/>
    </xf>
    <xf numFmtId="1" fontId="100" fillId="34" borderId="0" xfId="0" applyNumberFormat="1" applyFont="1" applyFill="1" applyAlignment="1">
      <alignment horizontal="left" wrapText="1"/>
    </xf>
    <xf numFmtId="186" fontId="10" fillId="34" borderId="11" xfId="42" applyNumberFormat="1" applyFont="1" applyFill="1" applyBorder="1" applyAlignment="1">
      <alignment horizontal="right"/>
    </xf>
    <xf numFmtId="186" fontId="9" fillId="34" borderId="11" xfId="42" applyNumberFormat="1" applyFont="1" applyFill="1" applyBorder="1" applyAlignment="1">
      <alignment/>
    </xf>
    <xf numFmtId="3" fontId="9" fillId="34" borderId="11" xfId="0" applyNumberFormat="1" applyFont="1" applyFill="1" applyBorder="1" applyAlignment="1">
      <alignment horizontal="center"/>
    </xf>
    <xf numFmtId="1" fontId="100" fillId="34" borderId="11" xfId="0" applyNumberFormat="1" applyFont="1" applyFill="1" applyBorder="1" applyAlignment="1">
      <alignment horizontal="left" wrapText="1"/>
    </xf>
    <xf numFmtId="0" fontId="2" fillId="34" borderId="0" xfId="0" applyFont="1" applyFill="1" applyAlignment="1">
      <alignment/>
    </xf>
    <xf numFmtId="0" fontId="40" fillId="34" borderId="11" xfId="0" applyFont="1" applyFill="1" applyBorder="1" applyAlignment="1">
      <alignment wrapText="1"/>
    </xf>
    <xf numFmtId="0" fontId="28" fillId="34" borderId="11" xfId="0" applyFont="1" applyFill="1" applyBorder="1" applyAlignment="1">
      <alignment/>
    </xf>
    <xf numFmtId="0" fontId="7" fillId="34" borderId="11" xfId="0" applyFont="1" applyFill="1" applyBorder="1" applyAlignment="1">
      <alignment wrapText="1"/>
    </xf>
    <xf numFmtId="0" fontId="28" fillId="34" borderId="11" xfId="0" applyFont="1" applyFill="1" applyBorder="1" applyAlignment="1">
      <alignment wrapText="1"/>
    </xf>
    <xf numFmtId="3" fontId="28" fillId="34" borderId="11" xfId="0" applyNumberFormat="1" applyFont="1" applyFill="1" applyBorder="1" applyAlignment="1">
      <alignment horizontal="right"/>
    </xf>
    <xf numFmtId="0" fontId="28" fillId="34" borderId="11" xfId="0" applyFont="1" applyFill="1" applyBorder="1" applyAlignment="1">
      <alignment horizontal="center"/>
    </xf>
    <xf numFmtId="14" fontId="28" fillId="34" borderId="11" xfId="0" applyNumberFormat="1" applyFont="1" applyFill="1" applyBorder="1" applyAlignment="1">
      <alignment horizontal="center"/>
    </xf>
    <xf numFmtId="1" fontId="7" fillId="34" borderId="11" xfId="0" applyNumberFormat="1" applyFont="1" applyFill="1" applyBorder="1" applyAlignment="1">
      <alignment horizontal="center" wrapText="1"/>
    </xf>
    <xf numFmtId="186" fontId="28" fillId="34" borderId="11" xfId="42" applyNumberFormat="1" applyFont="1" applyFill="1" applyBorder="1" applyAlignment="1">
      <alignment horizontal="right"/>
    </xf>
    <xf numFmtId="1" fontId="7" fillId="34" borderId="11" xfId="0" applyNumberFormat="1" applyFont="1" applyFill="1" applyBorder="1" applyAlignment="1">
      <alignment wrapText="1"/>
    </xf>
    <xf numFmtId="0" fontId="7" fillId="34" borderId="0" xfId="0" applyFont="1" applyFill="1" applyAlignment="1">
      <alignment wrapText="1"/>
    </xf>
    <xf numFmtId="0" fontId="6" fillId="34" borderId="11" xfId="0" applyFont="1" applyFill="1" applyBorder="1" applyAlignment="1">
      <alignment wrapText="1"/>
    </xf>
    <xf numFmtId="1" fontId="101" fillId="34" borderId="0" xfId="0" applyNumberFormat="1" applyFont="1" applyFill="1" applyAlignment="1">
      <alignment horizontal="left" wrapText="1"/>
    </xf>
    <xf numFmtId="0" fontId="12" fillId="34" borderId="11" xfId="0" applyFont="1" applyFill="1" applyBorder="1" applyAlignment="1">
      <alignment/>
    </xf>
    <xf numFmtId="3" fontId="20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 wrapText="1"/>
    </xf>
    <xf numFmtId="1" fontId="102" fillId="34" borderId="11" xfId="0" applyNumberFormat="1" applyFont="1" applyFill="1" applyBorder="1" applyAlignment="1">
      <alignment horizontal="left"/>
    </xf>
    <xf numFmtId="0" fontId="2" fillId="34" borderId="11" xfId="0" applyFont="1" applyFill="1" applyBorder="1" applyAlignment="1">
      <alignment wrapText="1"/>
    </xf>
    <xf numFmtId="0" fontId="9" fillId="34" borderId="11" xfId="0" applyFont="1" applyFill="1" applyBorder="1" applyAlignment="1">
      <alignment wrapText="1"/>
    </xf>
    <xf numFmtId="179" fontId="12" fillId="34" borderId="11" xfId="42" applyNumberFormat="1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wrapText="1"/>
    </xf>
    <xf numFmtId="0" fontId="12" fillId="34" borderId="27" xfId="0" applyFont="1" applyFill="1" applyBorder="1" applyAlignment="1">
      <alignment horizontal="center"/>
    </xf>
    <xf numFmtId="0" fontId="12" fillId="34" borderId="27" xfId="0" applyFont="1" applyFill="1" applyBorder="1" applyAlignment="1">
      <alignment/>
    </xf>
    <xf numFmtId="0" fontId="12" fillId="34" borderId="27" xfId="0" applyFont="1" applyFill="1" applyBorder="1" applyAlignment="1">
      <alignment horizontal="center" vertical="center"/>
    </xf>
    <xf numFmtId="3" fontId="9" fillId="34" borderId="27" xfId="0" applyNumberFormat="1" applyFont="1" applyFill="1" applyBorder="1" applyAlignment="1">
      <alignment horizontal="right"/>
    </xf>
    <xf numFmtId="3" fontId="9" fillId="34" borderId="27" xfId="0" applyNumberFormat="1" applyFont="1" applyFill="1" applyBorder="1" applyAlignment="1">
      <alignment horizontal="center"/>
    </xf>
    <xf numFmtId="0" fontId="15" fillId="34" borderId="28" xfId="0" applyFont="1" applyFill="1" applyBorder="1" applyAlignment="1">
      <alignment/>
    </xf>
    <xf numFmtId="0" fontId="0" fillId="34" borderId="28" xfId="0" applyFill="1" applyBorder="1" applyAlignment="1">
      <alignment/>
    </xf>
    <xf numFmtId="0" fontId="103" fillId="34" borderId="11" xfId="0" applyFont="1" applyFill="1" applyBorder="1" applyAlignment="1">
      <alignment vertical="center" wrapText="1"/>
    </xf>
    <xf numFmtId="0" fontId="28" fillId="0" borderId="27" xfId="0" applyFont="1" applyBorder="1" applyAlignment="1">
      <alignment/>
    </xf>
    <xf numFmtId="0" fontId="28" fillId="33" borderId="27" xfId="0" applyFont="1" applyFill="1" applyBorder="1" applyAlignment="1">
      <alignment horizontal="center"/>
    </xf>
    <xf numFmtId="0" fontId="28" fillId="0" borderId="27" xfId="0" applyFont="1" applyBorder="1" applyAlignment="1">
      <alignment horizontal="center"/>
    </xf>
    <xf numFmtId="186" fontId="39" fillId="34" borderId="11" xfId="42" applyNumberFormat="1" applyFont="1" applyFill="1" applyBorder="1" applyAlignment="1">
      <alignment horizontal="left"/>
    </xf>
    <xf numFmtId="0" fontId="103" fillId="34" borderId="11" xfId="0" applyFont="1" applyFill="1" applyBorder="1" applyAlignment="1">
      <alignment vertical="center"/>
    </xf>
    <xf numFmtId="1" fontId="104" fillId="34" borderId="0" xfId="0" applyNumberFormat="1" applyFont="1" applyFill="1" applyAlignment="1">
      <alignment horizontal="left"/>
    </xf>
    <xf numFmtId="1" fontId="12" fillId="34" borderId="11" xfId="0" applyNumberFormat="1" applyFont="1" applyFill="1" applyBorder="1" applyAlignment="1">
      <alignment wrapText="1"/>
    </xf>
    <xf numFmtId="0" fontId="9" fillId="34" borderId="11" xfId="0" applyFont="1" applyFill="1" applyBorder="1" applyAlignment="1">
      <alignment horizontal="left"/>
    </xf>
    <xf numFmtId="0" fontId="9" fillId="34" borderId="11" xfId="0" applyFont="1" applyFill="1" applyBorder="1" applyAlignment="1">
      <alignment horizontal="left" wrapText="1"/>
    </xf>
    <xf numFmtId="1" fontId="12" fillId="34" borderId="11" xfId="0" applyNumberFormat="1" applyFont="1" applyFill="1" applyBorder="1" applyAlignment="1">
      <alignment/>
    </xf>
    <xf numFmtId="186" fontId="0" fillId="34" borderId="0" xfId="0" applyNumberFormat="1" applyFill="1" applyAlignment="1">
      <alignment/>
    </xf>
    <xf numFmtId="0" fontId="9" fillId="34" borderId="0" xfId="0" applyFont="1" applyFill="1" applyAlignment="1">
      <alignment/>
    </xf>
    <xf numFmtId="186" fontId="9" fillId="34" borderId="0" xfId="0" applyNumberFormat="1" applyFont="1" applyFill="1" applyAlignment="1">
      <alignment/>
    </xf>
    <xf numFmtId="3" fontId="9" fillId="34" borderId="15" xfId="0" applyNumberFormat="1" applyFont="1" applyFill="1" applyBorder="1" applyAlignment="1">
      <alignment horizontal="right"/>
    </xf>
    <xf numFmtId="3" fontId="9" fillId="34" borderId="29" xfId="0" applyNumberFormat="1" applyFont="1" applyFill="1" applyBorder="1" applyAlignment="1">
      <alignment horizontal="right"/>
    </xf>
    <xf numFmtId="3" fontId="9" fillId="0" borderId="15" xfId="0" applyNumberFormat="1" applyFont="1" applyBorder="1" applyAlignment="1">
      <alignment horizontal="right"/>
    </xf>
    <xf numFmtId="3" fontId="10" fillId="34" borderId="15" xfId="0" applyNumberFormat="1" applyFont="1" applyFill="1" applyBorder="1" applyAlignment="1">
      <alignment horizontal="right"/>
    </xf>
    <xf numFmtId="3" fontId="12" fillId="34" borderId="15" xfId="0" applyNumberFormat="1" applyFont="1" applyFill="1" applyBorder="1" applyAlignment="1">
      <alignment horizontal="right" vertical="center"/>
    </xf>
    <xf numFmtId="3" fontId="12" fillId="34" borderId="15" xfId="0" applyNumberFormat="1" applyFont="1" applyFill="1" applyBorder="1" applyAlignment="1">
      <alignment horizontal="right"/>
    </xf>
    <xf numFmtId="3" fontId="11" fillId="34" borderId="15" xfId="0" applyNumberFormat="1" applyFont="1" applyFill="1" applyBorder="1" applyAlignment="1">
      <alignment horizontal="right"/>
    </xf>
    <xf numFmtId="3" fontId="11" fillId="34" borderId="15" xfId="0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186" fontId="9" fillId="34" borderId="11" xfId="0" applyNumberFormat="1" applyFont="1" applyFill="1" applyBorder="1" applyAlignment="1">
      <alignment/>
    </xf>
    <xf numFmtId="3" fontId="9" fillId="34" borderId="11" xfId="0" applyNumberFormat="1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20" fillId="34" borderId="11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left"/>
    </xf>
    <xf numFmtId="3" fontId="20" fillId="34" borderId="15" xfId="0" applyNumberFormat="1" applyFont="1" applyFill="1" applyBorder="1" applyAlignment="1">
      <alignment horizontal="right"/>
    </xf>
    <xf numFmtId="3" fontId="21" fillId="34" borderId="11" xfId="0" applyNumberFormat="1" applyFont="1" applyFill="1" applyBorder="1" applyAlignment="1">
      <alignment/>
    </xf>
    <xf numFmtId="0" fontId="21" fillId="34" borderId="0" xfId="0" applyFont="1" applyFill="1" applyAlignment="1">
      <alignment/>
    </xf>
    <xf numFmtId="0" fontId="0" fillId="34" borderId="13" xfId="0" applyFont="1" applyFill="1" applyBorder="1" applyAlignment="1">
      <alignment/>
    </xf>
    <xf numFmtId="3" fontId="9" fillId="34" borderId="15" xfId="0" applyNumberFormat="1" applyFont="1" applyFill="1" applyBorder="1" applyAlignment="1">
      <alignment/>
    </xf>
    <xf numFmtId="3" fontId="9" fillId="34" borderId="16" xfId="0" applyNumberFormat="1" applyFont="1" applyFill="1" applyBorder="1" applyAlignment="1">
      <alignment horizontal="right"/>
    </xf>
    <xf numFmtId="3" fontId="9" fillId="34" borderId="11" xfId="0" applyNumberFormat="1" applyFont="1" applyFill="1" applyBorder="1" applyAlignment="1">
      <alignment/>
    </xf>
    <xf numFmtId="0" fontId="43" fillId="0" borderId="11" xfId="0" applyNumberFormat="1" applyFont="1" applyBorder="1" applyAlignment="1">
      <alignment wrapText="1"/>
    </xf>
    <xf numFmtId="0" fontId="45" fillId="34" borderId="11" xfId="0" applyNumberFormat="1" applyFont="1" applyFill="1" applyBorder="1" applyAlignment="1">
      <alignment wrapText="1"/>
    </xf>
    <xf numFmtId="0" fontId="9" fillId="34" borderId="30" xfId="0" applyFont="1" applyFill="1" applyBorder="1" applyAlignment="1">
      <alignment horizontal="center"/>
    </xf>
    <xf numFmtId="3" fontId="9" fillId="34" borderId="0" xfId="0" applyNumberFormat="1" applyFont="1" applyFill="1" applyAlignment="1">
      <alignment/>
    </xf>
    <xf numFmtId="0" fontId="0" fillId="34" borderId="11" xfId="0" applyFont="1" applyFill="1" applyBorder="1" applyAlignment="1">
      <alignment/>
    </xf>
    <xf numFmtId="0" fontId="105" fillId="34" borderId="13" xfId="0" applyFont="1" applyFill="1" applyBorder="1" applyAlignment="1">
      <alignment vertical="center" wrapText="1"/>
    </xf>
    <xf numFmtId="0" fontId="31" fillId="34" borderId="11" xfId="0" applyFont="1" applyFill="1" applyBorder="1" applyAlignment="1">
      <alignment/>
    </xf>
    <xf numFmtId="0" fontId="33" fillId="34" borderId="11" xfId="0" applyFont="1" applyFill="1" applyBorder="1" applyAlignment="1">
      <alignment horizontal="center"/>
    </xf>
    <xf numFmtId="179" fontId="33" fillId="34" borderId="11" xfId="42" applyNumberFormat="1" applyFont="1" applyFill="1" applyBorder="1" applyAlignment="1">
      <alignment horizontal="right"/>
    </xf>
    <xf numFmtId="3" fontId="34" fillId="34" borderId="11" xfId="0" applyNumberFormat="1" applyFont="1" applyFill="1" applyBorder="1" applyAlignment="1">
      <alignment/>
    </xf>
    <xf numFmtId="0" fontId="35" fillId="34" borderId="11" xfId="0" applyFont="1" applyFill="1" applyBorder="1" applyAlignment="1">
      <alignment horizontal="center"/>
    </xf>
    <xf numFmtId="0" fontId="35" fillId="34" borderId="11" xfId="0" applyFont="1" applyFill="1" applyBorder="1" applyAlignment="1">
      <alignment/>
    </xf>
    <xf numFmtId="191" fontId="35" fillId="34" borderId="11" xfId="0" applyNumberFormat="1" applyFont="1" applyFill="1" applyBorder="1" applyAlignment="1">
      <alignment horizontal="center"/>
    </xf>
    <xf numFmtId="0" fontId="34" fillId="34" borderId="11" xfId="0" applyFont="1" applyFill="1" applyBorder="1" applyAlignment="1">
      <alignment wrapText="1"/>
    </xf>
    <xf numFmtId="0" fontId="36" fillId="34" borderId="11" xfId="0" applyFont="1" applyFill="1" applyBorder="1" applyAlignment="1">
      <alignment/>
    </xf>
    <xf numFmtId="0" fontId="35" fillId="34" borderId="11" xfId="0" applyFont="1" applyFill="1" applyBorder="1" applyAlignment="1">
      <alignment horizontal="left"/>
    </xf>
    <xf numFmtId="179" fontId="34" fillId="34" borderId="11" xfId="42" applyNumberFormat="1" applyFont="1" applyFill="1" applyBorder="1" applyAlignment="1">
      <alignment horizontal="right"/>
    </xf>
    <xf numFmtId="191" fontId="35" fillId="34" borderId="11" xfId="0" applyNumberFormat="1" applyFont="1" applyFill="1" applyBorder="1" applyAlignment="1">
      <alignment horizontal="center" wrapText="1"/>
    </xf>
    <xf numFmtId="14" fontId="35" fillId="34" borderId="11" xfId="0" applyNumberFormat="1" applyFont="1" applyFill="1" applyBorder="1" applyAlignment="1" quotePrefix="1">
      <alignment horizontal="center"/>
    </xf>
    <xf numFmtId="14" fontId="35" fillId="34" borderId="11" xfId="0" applyNumberFormat="1" applyFont="1" applyFill="1" applyBorder="1" applyAlignment="1">
      <alignment horizontal="center"/>
    </xf>
    <xf numFmtId="14" fontId="35" fillId="34" borderId="11" xfId="0" applyNumberFormat="1" applyFont="1" applyFill="1" applyBorder="1" applyAlignment="1" quotePrefix="1">
      <alignment horizontal="left"/>
    </xf>
    <xf numFmtId="0" fontId="35" fillId="34" borderId="11" xfId="0" applyFont="1" applyFill="1" applyBorder="1" applyAlignment="1">
      <alignment/>
    </xf>
    <xf numFmtId="0" fontId="31" fillId="34" borderId="11" xfId="0" applyFont="1" applyFill="1" applyBorder="1" applyAlignment="1">
      <alignment vertical="top"/>
    </xf>
    <xf numFmtId="179" fontId="34" fillId="34" borderId="11" xfId="42" applyNumberFormat="1" applyFont="1" applyFill="1" applyBorder="1" applyAlignment="1">
      <alignment horizontal="center"/>
    </xf>
    <xf numFmtId="14" fontId="35" fillId="34" borderId="11" xfId="0" applyNumberFormat="1" applyFont="1" applyFill="1" applyBorder="1" applyAlignment="1">
      <alignment horizontal="left"/>
    </xf>
    <xf numFmtId="0" fontId="43" fillId="34" borderId="11" xfId="0" applyNumberFormat="1" applyFont="1" applyFill="1" applyBorder="1" applyAlignment="1">
      <alignment wrapText="1"/>
    </xf>
    <xf numFmtId="0" fontId="106" fillId="34" borderId="13" xfId="0" applyFont="1" applyFill="1" applyBorder="1" applyAlignment="1">
      <alignment vertical="center" wrapText="1"/>
    </xf>
    <xf numFmtId="0" fontId="43" fillId="0" borderId="11" xfId="0" applyNumberFormat="1" applyFont="1" applyBorder="1" applyAlignment="1">
      <alignment horizontal="left" wrapText="1"/>
    </xf>
    <xf numFmtId="0" fontId="31" fillId="34" borderId="14" xfId="0" applyFont="1" applyFill="1" applyBorder="1" applyAlignment="1">
      <alignment/>
    </xf>
    <xf numFmtId="0" fontId="43" fillId="34" borderId="11" xfId="0" applyNumberFormat="1" applyFont="1" applyFill="1" applyBorder="1" applyAlignment="1">
      <alignment horizontal="left" wrapText="1"/>
    </xf>
    <xf numFmtId="179" fontId="46" fillId="0" borderId="11" xfId="42" applyNumberFormat="1" applyFont="1" applyBorder="1" applyAlignment="1">
      <alignment horizontal="right"/>
    </xf>
    <xf numFmtId="0" fontId="47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>
      <alignment/>
    </xf>
    <xf numFmtId="0" fontId="44" fillId="0" borderId="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7" fillId="33" borderId="11" xfId="0" applyFont="1" applyFill="1" applyBorder="1" applyAlignment="1">
      <alignment/>
    </xf>
    <xf numFmtId="0" fontId="44" fillId="33" borderId="11" xfId="0" applyFont="1" applyFill="1" applyBorder="1" applyAlignment="1">
      <alignment vertical="center" wrapText="1"/>
    </xf>
    <xf numFmtId="0" fontId="49" fillId="33" borderId="11" xfId="0" applyFont="1" applyFill="1" applyBorder="1" applyAlignment="1">
      <alignment vertical="center"/>
    </xf>
    <xf numFmtId="0" fontId="44" fillId="33" borderId="11" xfId="0" applyFont="1" applyFill="1" applyBorder="1" applyAlignment="1">
      <alignment vertical="center"/>
    </xf>
    <xf numFmtId="0" fontId="48" fillId="33" borderId="11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vertical="center"/>
    </xf>
    <xf numFmtId="0" fontId="51" fillId="33" borderId="11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top"/>
    </xf>
    <xf numFmtId="1" fontId="47" fillId="34" borderId="11" xfId="0" applyNumberFormat="1" applyFont="1" applyFill="1" applyBorder="1" applyAlignment="1">
      <alignment vertical="top" wrapText="1"/>
    </xf>
    <xf numFmtId="0" fontId="51" fillId="34" borderId="11" xfId="0" applyFont="1" applyFill="1" applyBorder="1" applyAlignment="1">
      <alignment horizontal="left" vertical="top"/>
    </xf>
    <xf numFmtId="179" fontId="10" fillId="34" borderId="11" xfId="42" applyNumberFormat="1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 wrapText="1"/>
    </xf>
    <xf numFmtId="14" fontId="9" fillId="34" borderId="11" xfId="0" applyNumberFormat="1" applyFont="1" applyFill="1" applyBorder="1" applyAlignment="1">
      <alignment horizontal="right" vertical="center"/>
    </xf>
    <xf numFmtId="14" fontId="47" fillId="34" borderId="11" xfId="0" applyNumberFormat="1" applyFont="1" applyFill="1" applyBorder="1" applyAlignment="1">
      <alignment horizontal="right" vertical="center"/>
    </xf>
    <xf numFmtId="0" fontId="47" fillId="0" borderId="11" xfId="0" applyFont="1" applyBorder="1" applyAlignment="1">
      <alignment horizontal="center" vertical="top"/>
    </xf>
    <xf numFmtId="0" fontId="47" fillId="36" borderId="11" xfId="0" applyFont="1" applyFill="1" applyBorder="1" applyAlignment="1">
      <alignment vertical="top" wrapText="1"/>
    </xf>
    <xf numFmtId="0" fontId="51" fillId="36" borderId="11" xfId="0" applyFont="1" applyFill="1" applyBorder="1" applyAlignment="1">
      <alignment horizontal="center" vertical="top"/>
    </xf>
    <xf numFmtId="0" fontId="51" fillId="36" borderId="11" xfId="0" applyFont="1" applyFill="1" applyBorder="1" applyAlignment="1">
      <alignment horizontal="left" vertical="top"/>
    </xf>
    <xf numFmtId="179" fontId="10" fillId="36" borderId="11" xfId="42" applyNumberFormat="1" applyFont="1" applyFill="1" applyBorder="1" applyAlignment="1">
      <alignment horizontal="center" vertical="center"/>
    </xf>
    <xf numFmtId="0" fontId="51" fillId="38" borderId="11" xfId="0" applyFont="1" applyFill="1" applyBorder="1" applyAlignment="1">
      <alignment horizontal="center"/>
    </xf>
    <xf numFmtId="14" fontId="9" fillId="36" borderId="11" xfId="0" applyNumberFormat="1" applyFont="1" applyFill="1" applyBorder="1" applyAlignment="1">
      <alignment horizontal="right" vertical="center"/>
    </xf>
    <xf numFmtId="0" fontId="9" fillId="36" borderId="11" xfId="0" applyFont="1" applyFill="1" applyBorder="1" applyAlignment="1">
      <alignment horizontal="right" vertical="center"/>
    </xf>
    <xf numFmtId="14" fontId="47" fillId="36" borderId="11" xfId="0" applyNumberFormat="1" applyFont="1" applyFill="1" applyBorder="1" applyAlignment="1">
      <alignment horizontal="right" vertical="center"/>
    </xf>
    <xf numFmtId="0" fontId="9" fillId="36" borderId="0" xfId="0" applyFont="1" applyFill="1" applyAlignment="1">
      <alignment/>
    </xf>
    <xf numFmtId="0" fontId="47" fillId="0" borderId="11" xfId="0" applyFont="1" applyBorder="1" applyAlignment="1">
      <alignment horizontal="center"/>
    </xf>
    <xf numFmtId="0" fontId="48" fillId="0" borderId="11" xfId="0" applyFont="1" applyBorder="1" applyAlignment="1">
      <alignment wrapText="1"/>
    </xf>
    <xf numFmtId="0" fontId="51" fillId="0" borderId="11" xfId="0" applyFont="1" applyBorder="1" applyAlignment="1">
      <alignment horizontal="left"/>
    </xf>
    <xf numFmtId="179" fontId="10" fillId="0" borderId="11" xfId="42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/>
    </xf>
    <xf numFmtId="14" fontId="9" fillId="0" borderId="11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47" fillId="0" borderId="11" xfId="0" applyFont="1" applyBorder="1" applyAlignment="1">
      <alignment horizontal="right" vertical="center"/>
    </xf>
    <xf numFmtId="14" fontId="47" fillId="0" borderId="11" xfId="0" applyNumberFormat="1" applyFont="1" applyBorder="1" applyAlignment="1">
      <alignment horizontal="right" vertical="center"/>
    </xf>
    <xf numFmtId="0" fontId="47" fillId="34" borderId="11" xfId="0" applyFont="1" applyFill="1" applyBorder="1" applyAlignment="1" quotePrefix="1">
      <alignment horizontal="center"/>
    </xf>
    <xf numFmtId="1" fontId="44" fillId="34" borderId="11" xfId="0" applyNumberFormat="1" applyFont="1" applyFill="1" applyBorder="1" applyAlignment="1">
      <alignment wrapText="1"/>
    </xf>
    <xf numFmtId="0" fontId="47" fillId="34" borderId="11" xfId="0" applyFont="1" applyFill="1" applyBorder="1" applyAlignment="1">
      <alignment horizontal="center"/>
    </xf>
    <xf numFmtId="0" fontId="51" fillId="34" borderId="11" xfId="0" applyFont="1" applyFill="1" applyBorder="1" applyAlignment="1">
      <alignment horizontal="left"/>
    </xf>
    <xf numFmtId="186" fontId="10" fillId="34" borderId="11" xfId="42" applyNumberFormat="1" applyFont="1" applyFill="1" applyBorder="1" applyAlignment="1">
      <alignment horizontal="center" vertical="center"/>
    </xf>
    <xf numFmtId="14" fontId="47" fillId="34" borderId="11" xfId="0" applyNumberFormat="1" applyFont="1" applyFill="1" applyBorder="1" applyAlignment="1">
      <alignment horizontal="center" vertical="center"/>
    </xf>
    <xf numFmtId="0" fontId="47" fillId="0" borderId="11" xfId="0" applyFont="1" applyBorder="1" applyAlignment="1" quotePrefix="1">
      <alignment horizontal="center"/>
    </xf>
    <xf numFmtId="0" fontId="44" fillId="0" borderId="11" xfId="0" applyFont="1" applyBorder="1" applyAlignment="1">
      <alignment wrapText="1"/>
    </xf>
    <xf numFmtId="186" fontId="10" fillId="0" borderId="11" xfId="42" applyNumberFormat="1" applyFont="1" applyBorder="1" applyAlignment="1">
      <alignment horizontal="center" vertical="center"/>
    </xf>
    <xf numFmtId="186" fontId="47" fillId="0" borderId="11" xfId="42" applyNumberFormat="1" applyFont="1" applyBorder="1" applyAlignment="1">
      <alignment horizontal="right" vertical="center"/>
    </xf>
    <xf numFmtId="0" fontId="47" fillId="0" borderId="11" xfId="0" applyFont="1" applyBorder="1" applyAlignment="1" quotePrefix="1">
      <alignment horizontal="right" vertical="center"/>
    </xf>
    <xf numFmtId="0" fontId="44" fillId="34" borderId="11" xfId="0" applyFont="1" applyFill="1" applyBorder="1" applyAlignment="1">
      <alignment wrapText="1"/>
    </xf>
    <xf numFmtId="0" fontId="51" fillId="34" borderId="11" xfId="0" applyFont="1" applyFill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left"/>
    </xf>
    <xf numFmtId="0" fontId="48" fillId="38" borderId="11" xfId="0" applyFont="1" applyFill="1" applyBorder="1" applyAlignment="1">
      <alignment horizontal="center"/>
    </xf>
    <xf numFmtId="14" fontId="44" fillId="0" borderId="11" xfId="0" applyNumberFormat="1" applyFont="1" applyBorder="1" applyAlignment="1">
      <alignment horizontal="right" vertical="center"/>
    </xf>
    <xf numFmtId="0" fontId="44" fillId="0" borderId="11" xfId="0" applyFont="1" applyBorder="1" applyAlignment="1">
      <alignment horizontal="right" vertical="center"/>
    </xf>
    <xf numFmtId="186" fontId="44" fillId="0" borderId="11" xfId="42" applyNumberFormat="1" applyFont="1" applyBorder="1" applyAlignment="1">
      <alignment horizontal="right" vertical="center"/>
    </xf>
    <xf numFmtId="186" fontId="48" fillId="0" borderId="11" xfId="42" applyNumberFormat="1" applyFont="1" applyBorder="1" applyAlignment="1">
      <alignment horizontal="center" vertical="center"/>
    </xf>
    <xf numFmtId="0" fontId="44" fillId="0" borderId="11" xfId="0" applyFont="1" applyBorder="1" applyAlignment="1" quotePrefix="1">
      <alignment horizontal="right" vertical="center"/>
    </xf>
    <xf numFmtId="0" fontId="10" fillId="0" borderId="11" xfId="0" applyFont="1" applyBorder="1" applyAlignment="1">
      <alignment wrapText="1"/>
    </xf>
    <xf numFmtId="179" fontId="51" fillId="0" borderId="11" xfId="42" applyNumberFormat="1" applyFont="1" applyBorder="1" applyAlignment="1">
      <alignment horizontal="center" vertical="center"/>
    </xf>
    <xf numFmtId="186" fontId="48" fillId="0" borderId="11" xfId="42" applyNumberFormat="1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179" fontId="51" fillId="0" borderId="0" xfId="42" applyNumberFormat="1" applyFont="1" applyBorder="1" applyAlignment="1">
      <alignment horizontal="right"/>
    </xf>
    <xf numFmtId="0" fontId="48" fillId="0" borderId="0" xfId="0" applyFont="1" applyBorder="1" applyAlignment="1">
      <alignment horizontal="center"/>
    </xf>
    <xf numFmtId="186" fontId="48" fillId="0" borderId="0" xfId="42" applyNumberFormat="1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wrapText="1"/>
    </xf>
    <xf numFmtId="186" fontId="48" fillId="0" borderId="0" xfId="42" applyNumberFormat="1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 horizontal="right"/>
    </xf>
    <xf numFmtId="0" fontId="51" fillId="0" borderId="0" xfId="0" applyFont="1" applyBorder="1" applyAlignment="1">
      <alignment/>
    </xf>
    <xf numFmtId="0" fontId="9" fillId="0" borderId="0" xfId="0" applyFont="1" applyAlignment="1">
      <alignment wrapText="1"/>
    </xf>
    <xf numFmtId="179" fontId="10" fillId="0" borderId="0" xfId="42" applyNumberFormat="1" applyFont="1" applyBorder="1" applyAlignment="1">
      <alignment horizontal="right"/>
    </xf>
    <xf numFmtId="0" fontId="47" fillId="34" borderId="11" xfId="0" applyFont="1" applyFill="1" applyBorder="1" applyAlignment="1">
      <alignment horizontal="center" vertical="top" wrapText="1"/>
    </xf>
    <xf numFmtId="0" fontId="47" fillId="34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/>
    </xf>
    <xf numFmtId="3" fontId="11" fillId="0" borderId="11" xfId="0" applyNumberFormat="1" applyFont="1" applyBorder="1" applyAlignment="1">
      <alignment horizontal="right"/>
    </xf>
    <xf numFmtId="3" fontId="9" fillId="34" borderId="14" xfId="0" applyNumberFormat="1" applyFont="1" applyFill="1" applyBorder="1" applyAlignment="1">
      <alignment horizontal="center"/>
    </xf>
    <xf numFmtId="3" fontId="12" fillId="34" borderId="11" xfId="0" applyNumberFormat="1" applyFont="1" applyFill="1" applyBorder="1" applyAlignment="1">
      <alignment horizontal="right"/>
    </xf>
    <xf numFmtId="0" fontId="9" fillId="34" borderId="11" xfId="0" applyFont="1" applyFill="1" applyBorder="1" applyAlignment="1">
      <alignment horizontal="right"/>
    </xf>
    <xf numFmtId="0" fontId="28" fillId="39" borderId="11" xfId="0" applyFont="1" applyFill="1" applyBorder="1" applyAlignment="1">
      <alignment/>
    </xf>
    <xf numFmtId="1" fontId="9" fillId="34" borderId="11" xfId="0" applyNumberFormat="1" applyFont="1" applyFill="1" applyBorder="1" applyAlignment="1">
      <alignment/>
    </xf>
    <xf numFmtId="1" fontId="9" fillId="34" borderId="11" xfId="0" applyNumberFormat="1" applyFont="1" applyFill="1" applyBorder="1" applyAlignment="1">
      <alignment wrapText="1"/>
    </xf>
    <xf numFmtId="0" fontId="11" fillId="0" borderId="11" xfId="0" applyFont="1" applyBorder="1" applyAlignment="1">
      <alignment horizontal="center"/>
    </xf>
    <xf numFmtId="3" fontId="21" fillId="34" borderId="0" xfId="0" applyNumberFormat="1" applyFont="1" applyFill="1" applyAlignment="1">
      <alignment/>
    </xf>
    <xf numFmtId="3" fontId="3" fillId="0" borderId="22" xfId="57" applyNumberFormat="1" applyFont="1" applyBorder="1" applyAlignment="1">
      <alignment horizontal="center" vertical="center" wrapText="1"/>
      <protection/>
    </xf>
    <xf numFmtId="0" fontId="3" fillId="0" borderId="28" xfId="57" applyFont="1" applyBorder="1" applyAlignment="1">
      <alignment horizontal="center" vertical="center" wrapText="1"/>
      <protection/>
    </xf>
    <xf numFmtId="0" fontId="3" fillId="0" borderId="22" xfId="57" applyFont="1" applyBorder="1" applyAlignment="1">
      <alignment horizontal="center" vertical="center" wrapText="1"/>
      <protection/>
    </xf>
    <xf numFmtId="3" fontId="3" fillId="0" borderId="28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8" xfId="57" applyNumberFormat="1" applyFont="1" applyBorder="1" applyAlignment="1">
      <alignment horizontal="center" vertical="center" wrapText="1"/>
      <protection/>
    </xf>
    <xf numFmtId="3" fontId="3" fillId="0" borderId="24" xfId="57" applyNumberFormat="1" applyFont="1" applyBorder="1" applyAlignment="1">
      <alignment horizontal="center" vertical="center" wrapText="1"/>
      <protection/>
    </xf>
    <xf numFmtId="0" fontId="3" fillId="0" borderId="14" xfId="57" applyFont="1" applyBorder="1" applyAlignment="1">
      <alignment horizontal="center" vertical="center" wrapText="1"/>
      <protection/>
    </xf>
    <xf numFmtId="0" fontId="3" fillId="0" borderId="24" xfId="57" applyFont="1" applyBorder="1" applyAlignment="1">
      <alignment horizontal="center" vertical="center" wrapText="1"/>
      <protection/>
    </xf>
    <xf numFmtId="3" fontId="3" fillId="0" borderId="14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186" fontId="3" fillId="0" borderId="14" xfId="42" applyNumberFormat="1" applyFont="1" applyBorder="1" applyAlignment="1">
      <alignment vertical="center" wrapText="1"/>
    </xf>
    <xf numFmtId="3" fontId="3" fillId="0" borderId="26" xfId="57" applyNumberFormat="1" applyFont="1" applyBorder="1" applyAlignment="1">
      <alignment horizontal="center" vertical="center" wrapText="1"/>
      <protection/>
    </xf>
    <xf numFmtId="0" fontId="3" fillId="0" borderId="17" xfId="57" applyFont="1" applyBorder="1" applyAlignment="1">
      <alignment horizontal="center" vertical="center" wrapText="1"/>
      <protection/>
    </xf>
    <xf numFmtId="0" fontId="3" fillId="0" borderId="26" xfId="57" applyFont="1" applyBorder="1" applyAlignment="1">
      <alignment horizontal="center" vertical="center" wrapText="1"/>
      <protection/>
    </xf>
    <xf numFmtId="3" fontId="3" fillId="0" borderId="17" xfId="57" applyNumberFormat="1" applyFont="1" applyBorder="1" applyAlignment="1">
      <alignment horizontal="center" vertical="center" wrapText="1"/>
      <protection/>
    </xf>
    <xf numFmtId="3" fontId="5" fillId="0" borderId="10" xfId="57" applyNumberFormat="1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3" fontId="5" fillId="0" borderId="18" xfId="57" applyNumberFormat="1" applyFont="1" applyBorder="1" applyAlignment="1">
      <alignment horizontal="center" vertical="center" wrapText="1"/>
      <protection/>
    </xf>
    <xf numFmtId="0" fontId="9" fillId="40" borderId="11" xfId="0" applyFont="1" applyFill="1" applyBorder="1" applyAlignment="1">
      <alignment horizontal="center"/>
    </xf>
    <xf numFmtId="0" fontId="12" fillId="40" borderId="11" xfId="0" applyFont="1" applyFill="1" applyBorder="1" applyAlignment="1">
      <alignment horizontal="center"/>
    </xf>
    <xf numFmtId="17" fontId="38" fillId="0" borderId="17" xfId="0" applyNumberFormat="1" applyFont="1" applyBorder="1" applyAlignment="1" quotePrefix="1">
      <alignment horizontal="right"/>
    </xf>
    <xf numFmtId="186" fontId="48" fillId="0" borderId="0" xfId="42" applyNumberFormat="1" applyFont="1" applyBorder="1" applyAlignment="1">
      <alignment horizontal="center"/>
    </xf>
    <xf numFmtId="0" fontId="48" fillId="33" borderId="11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left"/>
    </xf>
    <xf numFmtId="0" fontId="22" fillId="0" borderId="31" xfId="0" applyFont="1" applyBorder="1" applyAlignment="1">
      <alignment horizontal="center"/>
    </xf>
    <xf numFmtId="0" fontId="4" fillId="0" borderId="20" xfId="57" applyFont="1" applyBorder="1" applyAlignment="1">
      <alignment horizontal="center" vertical="center" wrapText="1"/>
      <protection/>
    </xf>
    <xf numFmtId="0" fontId="4" fillId="0" borderId="18" xfId="57" applyFont="1" applyBorder="1" applyAlignment="1">
      <alignment horizontal="center" vertical="center" wrapText="1"/>
      <protection/>
    </xf>
    <xf numFmtId="0" fontId="4" fillId="0" borderId="32" xfId="57" applyFont="1" applyBorder="1" applyAlignment="1">
      <alignment horizontal="center" vertical="center" wrapText="1"/>
      <protection/>
    </xf>
    <xf numFmtId="0" fontId="4" fillId="0" borderId="33" xfId="57" applyFont="1" applyBorder="1" applyAlignment="1">
      <alignment horizontal="center" vertical="center" wrapText="1"/>
      <protection/>
    </xf>
    <xf numFmtId="0" fontId="4" fillId="0" borderId="23" xfId="57" applyFont="1" applyBorder="1" applyAlignment="1">
      <alignment horizontal="center" vertical="center" wrapText="1"/>
      <protection/>
    </xf>
    <xf numFmtId="0" fontId="4" fillId="0" borderId="34" xfId="57" applyFont="1" applyBorder="1" applyAlignment="1">
      <alignment horizontal="center" vertical="center" wrapText="1"/>
      <protection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MIN%20OF%20WORKS\MWPA-408%20STRATEGIC%20PLAN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gic Plan"/>
      <sheetName val="Info"/>
      <sheetName val="Summary"/>
      <sheetName val="Div A"/>
      <sheetName val="Div B"/>
      <sheetName val="Div C"/>
      <sheetName val="Div D"/>
      <sheetName val="Div E"/>
      <sheetName val="Div F"/>
      <sheetName val="Prog A1"/>
      <sheetName val="Prog B1"/>
      <sheetName val="Prog C1"/>
      <sheetName val="Prog D1"/>
      <sheetName val="Prog E1"/>
      <sheetName val="Prog F1"/>
      <sheetName val="Detailed Estimates"/>
    </sheetNames>
    <sheetDataSet>
      <sheetData sheetId="9">
        <row r="19">
          <cell r="K19">
            <v>105000000</v>
          </cell>
        </row>
        <row r="20">
          <cell r="K20">
            <v>29561250</v>
          </cell>
        </row>
        <row r="35">
          <cell r="K35">
            <v>25600000</v>
          </cell>
        </row>
        <row r="36">
          <cell r="K36">
            <v>12800000</v>
          </cell>
        </row>
        <row r="37">
          <cell r="K37">
            <v>20000000</v>
          </cell>
        </row>
        <row r="38">
          <cell r="K38">
            <v>12000000</v>
          </cell>
        </row>
        <row r="39">
          <cell r="K39">
            <v>4000000</v>
          </cell>
        </row>
        <row r="40">
          <cell r="K40">
            <v>25000000</v>
          </cell>
        </row>
        <row r="41">
          <cell r="K41">
            <v>20000000</v>
          </cell>
        </row>
        <row r="51">
          <cell r="A51" t="str">
            <v>Internal Audit Activities</v>
          </cell>
        </row>
        <row r="63">
          <cell r="K63">
            <v>319000000</v>
          </cell>
        </row>
        <row r="66">
          <cell r="A66" t="str">
            <v>Budget Formulation ,Execution and Monitoring</v>
          </cell>
        </row>
        <row r="89">
          <cell r="K89">
            <v>75100000</v>
          </cell>
        </row>
        <row r="96">
          <cell r="K96">
            <v>167638000</v>
          </cell>
        </row>
        <row r="97">
          <cell r="K97">
            <v>540000000</v>
          </cell>
        </row>
        <row r="98">
          <cell r="K98">
            <v>352000000</v>
          </cell>
        </row>
        <row r="99">
          <cell r="K99">
            <v>80000000</v>
          </cell>
        </row>
        <row r="101">
          <cell r="A101" t="str">
            <v>Subvention to Sierra Leone Institute of Engineers</v>
          </cell>
          <cell r="K101">
            <v>80000000</v>
          </cell>
        </row>
        <row r="102">
          <cell r="K102">
            <v>280000000</v>
          </cell>
        </row>
        <row r="104">
          <cell r="K104">
            <v>30000000</v>
          </cell>
        </row>
        <row r="105">
          <cell r="K105">
            <v>70000000</v>
          </cell>
        </row>
        <row r="108">
          <cell r="K108">
            <v>8000000</v>
          </cell>
        </row>
        <row r="110">
          <cell r="K110">
            <v>35473500</v>
          </cell>
        </row>
        <row r="111">
          <cell r="K111">
            <v>106420500</v>
          </cell>
        </row>
        <row r="113">
          <cell r="K113">
            <v>80000000</v>
          </cell>
        </row>
        <row r="114">
          <cell r="A114" t="str">
            <v>Retreat for the Ministry</v>
          </cell>
          <cell r="K114">
            <v>500000000</v>
          </cell>
        </row>
        <row r="115">
          <cell r="A115" t="str">
            <v>Hospitality for Meetings</v>
          </cell>
          <cell r="K115">
            <v>50000000</v>
          </cell>
        </row>
        <row r="117">
          <cell r="K117">
            <v>50000000</v>
          </cell>
        </row>
        <row r="120">
          <cell r="K120">
            <v>12000000</v>
          </cell>
        </row>
        <row r="132">
          <cell r="K132">
            <v>197799910</v>
          </cell>
        </row>
        <row r="133">
          <cell r="K133">
            <v>48000000</v>
          </cell>
        </row>
        <row r="134">
          <cell r="K134">
            <v>22750000</v>
          </cell>
        </row>
        <row r="136">
          <cell r="K136">
            <v>2300000</v>
          </cell>
        </row>
        <row r="137">
          <cell r="K137">
            <v>2700000</v>
          </cell>
        </row>
        <row r="139">
          <cell r="K139">
            <v>12500000</v>
          </cell>
        </row>
        <row r="140">
          <cell r="K140">
            <v>12500000</v>
          </cell>
        </row>
        <row r="141">
          <cell r="K141">
            <v>8750000</v>
          </cell>
        </row>
        <row r="142">
          <cell r="K142">
            <v>2500000</v>
          </cell>
        </row>
        <row r="143">
          <cell r="K143">
            <v>2812500</v>
          </cell>
        </row>
        <row r="144">
          <cell r="K144">
            <v>2400000</v>
          </cell>
        </row>
        <row r="145">
          <cell r="K145">
            <v>475000</v>
          </cell>
        </row>
        <row r="146">
          <cell r="K146">
            <v>300000</v>
          </cell>
        </row>
        <row r="147">
          <cell r="K147">
            <v>750000</v>
          </cell>
        </row>
        <row r="148">
          <cell r="K148">
            <v>3000000</v>
          </cell>
        </row>
        <row r="149">
          <cell r="K149">
            <v>400000</v>
          </cell>
        </row>
        <row r="150">
          <cell r="K150">
            <v>2500000</v>
          </cell>
        </row>
        <row r="151">
          <cell r="K151">
            <v>400000</v>
          </cell>
        </row>
        <row r="152">
          <cell r="K152">
            <v>70000</v>
          </cell>
        </row>
        <row r="154">
          <cell r="K154">
            <v>1700000</v>
          </cell>
        </row>
        <row r="155">
          <cell r="K155">
            <v>1700000</v>
          </cell>
        </row>
        <row r="156">
          <cell r="K156">
            <v>1700000</v>
          </cell>
        </row>
        <row r="157">
          <cell r="K157">
            <v>950000</v>
          </cell>
        </row>
        <row r="158">
          <cell r="K158">
            <v>250000</v>
          </cell>
        </row>
        <row r="164">
          <cell r="K164">
            <v>3200000</v>
          </cell>
        </row>
        <row r="165">
          <cell r="K165">
            <v>2100000</v>
          </cell>
        </row>
        <row r="166">
          <cell r="K166">
            <v>2000000</v>
          </cell>
        </row>
        <row r="167">
          <cell r="K167">
            <v>900000</v>
          </cell>
        </row>
        <row r="168">
          <cell r="K168">
            <v>1500000</v>
          </cell>
        </row>
        <row r="170">
          <cell r="K170">
            <v>8299999.999999999</v>
          </cell>
        </row>
        <row r="171">
          <cell r="K171">
            <v>6000000</v>
          </cell>
        </row>
        <row r="172">
          <cell r="K172">
            <v>500000</v>
          </cell>
        </row>
        <row r="182">
          <cell r="K182">
            <v>96000000</v>
          </cell>
        </row>
        <row r="183">
          <cell r="K183">
            <v>5000000</v>
          </cell>
        </row>
        <row r="186">
          <cell r="K186">
            <v>6600000</v>
          </cell>
        </row>
      </sheetData>
      <sheetData sheetId="10">
        <row r="20">
          <cell r="K20">
            <v>12800000</v>
          </cell>
        </row>
        <row r="21">
          <cell r="K21">
            <v>43200000</v>
          </cell>
        </row>
        <row r="47">
          <cell r="K47">
            <v>5007400000</v>
          </cell>
        </row>
        <row r="50">
          <cell r="A50" t="str">
            <v>Inspection of work site</v>
          </cell>
        </row>
        <row r="56">
          <cell r="K56">
            <v>32000000</v>
          </cell>
        </row>
        <row r="57">
          <cell r="K57">
            <v>144000000</v>
          </cell>
        </row>
        <row r="84">
          <cell r="K84">
            <v>120000000</v>
          </cell>
        </row>
      </sheetData>
      <sheetData sheetId="11">
        <row r="18">
          <cell r="K18">
            <v>20000000</v>
          </cell>
        </row>
        <row r="19">
          <cell r="K19">
            <v>80000000</v>
          </cell>
        </row>
        <row r="20">
          <cell r="K20">
            <v>2400000</v>
          </cell>
        </row>
        <row r="21">
          <cell r="K21">
            <v>18000000</v>
          </cell>
        </row>
        <row r="22">
          <cell r="K22">
            <v>100000000</v>
          </cell>
        </row>
        <row r="23">
          <cell r="K23">
            <v>12000000</v>
          </cell>
        </row>
        <row r="24">
          <cell r="K24">
            <v>1500000</v>
          </cell>
        </row>
        <row r="25">
          <cell r="K25">
            <v>3000000</v>
          </cell>
        </row>
        <row r="26">
          <cell r="K26">
            <v>4000000</v>
          </cell>
        </row>
        <row r="27">
          <cell r="K27">
            <v>1000000</v>
          </cell>
        </row>
        <row r="28">
          <cell r="K28">
            <v>24000000</v>
          </cell>
        </row>
        <row r="29">
          <cell r="K29">
            <v>45000000</v>
          </cell>
        </row>
        <row r="30">
          <cell r="K30">
            <v>5000000</v>
          </cell>
        </row>
        <row r="47">
          <cell r="K47">
            <v>144000000</v>
          </cell>
        </row>
        <row r="65">
          <cell r="A65" t="str">
            <v>Maintenance of access roads to Government Properties</v>
          </cell>
        </row>
        <row r="81">
          <cell r="K81">
            <v>1160000000</v>
          </cell>
        </row>
        <row r="84">
          <cell r="A84" t="str">
            <v>Management of Coastal Erosion and Seaface Protection</v>
          </cell>
        </row>
        <row r="92">
          <cell r="K92">
            <v>128000000</v>
          </cell>
        </row>
        <row r="106">
          <cell r="A106" t="str">
            <v>Regulation of Petroleum Storage Facilities</v>
          </cell>
        </row>
        <row r="114">
          <cell r="K114">
            <v>128000000</v>
          </cell>
        </row>
      </sheetData>
      <sheetData sheetId="12">
        <row r="43">
          <cell r="K43">
            <v>177170000</v>
          </cell>
        </row>
        <row r="50">
          <cell r="K50">
            <v>9600000</v>
          </cell>
        </row>
        <row r="51">
          <cell r="K51">
            <v>60000000</v>
          </cell>
        </row>
        <row r="52">
          <cell r="K52">
            <v>3000000</v>
          </cell>
        </row>
        <row r="53">
          <cell r="K53">
            <v>5000000</v>
          </cell>
        </row>
        <row r="54">
          <cell r="K54">
            <v>420000000</v>
          </cell>
        </row>
        <row r="84">
          <cell r="K84">
            <v>9600000</v>
          </cell>
        </row>
        <row r="85">
          <cell r="K85">
            <v>9600000</v>
          </cell>
        </row>
        <row r="108">
          <cell r="K108">
            <v>2479000000</v>
          </cell>
        </row>
      </sheetData>
      <sheetData sheetId="13">
        <row r="14">
          <cell r="A14" t="str">
            <v>Cleaning services to MWPA &amp; Youyi Building</v>
          </cell>
        </row>
        <row r="25">
          <cell r="K25">
            <v>876000000</v>
          </cell>
        </row>
        <row r="28">
          <cell r="A28" t="str">
            <v>Security  services to MWPA &amp; Youyi Building</v>
          </cell>
        </row>
        <row r="40">
          <cell r="K40">
            <v>1132800000</v>
          </cell>
        </row>
        <row r="44">
          <cell r="A44" t="str">
            <v>Routine Maintenece at Youyi Building and Miatta Conference Centre</v>
          </cell>
        </row>
        <row r="54">
          <cell r="K54">
            <v>60000000</v>
          </cell>
        </row>
        <row r="61">
          <cell r="K61">
            <v>600000000</v>
          </cell>
        </row>
        <row r="75">
          <cell r="K75">
            <v>8000000000</v>
          </cell>
        </row>
        <row r="76">
          <cell r="K76">
            <v>5000000000</v>
          </cell>
        </row>
      </sheetData>
      <sheetData sheetId="14">
        <row r="13">
          <cell r="A13" t="str">
            <v>Quarterly Monitoring and Inspection of Public Buildings and other Infrastructure Nationwide</v>
          </cell>
        </row>
        <row r="17">
          <cell r="K17">
            <v>192000000</v>
          </cell>
        </row>
        <row r="29">
          <cell r="A29" t="str">
            <v>Quarterly Monitoring and Evaluation of Rehabilitation Works to Trunk and Feeder Roads Nationwide</v>
          </cell>
        </row>
        <row r="33">
          <cell r="K33">
            <v>192000000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4"/>
  <sheetViews>
    <sheetView zoomScalePageLayoutView="0" workbookViewId="0" topLeftCell="A1">
      <selection activeCell="C6" sqref="B6:C6"/>
    </sheetView>
  </sheetViews>
  <sheetFormatPr defaultColWidth="9.140625" defaultRowHeight="12.75"/>
  <cols>
    <col min="2" max="2" width="13.140625" style="0" customWidth="1"/>
    <col min="3" max="3" width="24.421875" style="0" customWidth="1"/>
    <col min="4" max="4" width="16.57421875" style="0" customWidth="1"/>
  </cols>
  <sheetData>
    <row r="3" spans="2:7" ht="12.75">
      <c r="B3" s="2" t="s">
        <v>162</v>
      </c>
      <c r="C3" s="2"/>
      <c r="D3" s="2"/>
      <c r="E3" s="2"/>
      <c r="F3" s="2"/>
      <c r="G3" s="2"/>
    </row>
    <row r="4" spans="2:7" ht="12.75">
      <c r="B4" s="2"/>
      <c r="C4" s="2"/>
      <c r="D4" s="2"/>
      <c r="E4" s="2"/>
      <c r="F4" s="2"/>
      <c r="G4" s="2"/>
    </row>
    <row r="5" spans="2:7" ht="12.75">
      <c r="B5" s="2"/>
      <c r="C5" s="2"/>
      <c r="D5" s="2"/>
      <c r="E5" s="2"/>
      <c r="F5" s="2"/>
      <c r="G5" s="2"/>
    </row>
    <row r="6" spans="2:7" ht="12.75">
      <c r="B6" s="2"/>
      <c r="C6" s="2" t="s">
        <v>279</v>
      </c>
      <c r="D6" s="2"/>
      <c r="E6" s="2"/>
      <c r="F6" s="2"/>
      <c r="G6" s="2"/>
    </row>
    <row r="7" spans="2:7" ht="12.75">
      <c r="B7" s="2"/>
      <c r="C7" s="2"/>
      <c r="D7" s="2"/>
      <c r="E7" s="2"/>
      <c r="F7" s="2"/>
      <c r="G7" s="2"/>
    </row>
    <row r="8" spans="2:7" ht="12.75">
      <c r="B8" s="2"/>
      <c r="C8" s="2"/>
      <c r="D8" s="2"/>
      <c r="E8" s="2"/>
      <c r="F8" s="2"/>
      <c r="G8" s="2"/>
    </row>
    <row r="9" spans="2:7" ht="12.75">
      <c r="B9" s="2" t="s">
        <v>103</v>
      </c>
      <c r="C9" s="2"/>
      <c r="D9" s="2"/>
      <c r="E9" s="2"/>
      <c r="F9" s="2"/>
      <c r="G9" s="2"/>
    </row>
    <row r="10" spans="2:7" ht="12.75">
      <c r="B10" s="2"/>
      <c r="C10" s="2"/>
      <c r="D10" s="2"/>
      <c r="E10" s="2"/>
      <c r="F10" s="2"/>
      <c r="G10" s="2"/>
    </row>
    <row r="11" spans="2:7" ht="12.75">
      <c r="B11" s="2"/>
      <c r="C11" s="2"/>
      <c r="D11" s="2"/>
      <c r="E11" s="2"/>
      <c r="F11" s="2"/>
      <c r="G11" s="2"/>
    </row>
    <row r="12" spans="2:7" ht="12.75">
      <c r="B12" s="2"/>
      <c r="C12" s="2"/>
      <c r="D12" s="2"/>
      <c r="E12" s="2"/>
      <c r="F12" s="2"/>
      <c r="G12" s="2"/>
    </row>
    <row r="13" spans="2:7" ht="12.75">
      <c r="B13" s="2" t="s">
        <v>104</v>
      </c>
      <c r="C13" s="2"/>
      <c r="D13" s="2"/>
      <c r="E13" s="2"/>
      <c r="F13" s="2"/>
      <c r="G13" s="2"/>
    </row>
    <row r="14" ht="12.75">
      <c r="G14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0"/>
  <sheetViews>
    <sheetView view="pageBreakPreview" zoomScaleSheetLayoutView="100" workbookViewId="0" topLeftCell="A5">
      <pane ySplit="3" topLeftCell="A20" activePane="bottomLeft" state="frozen"/>
      <selection pane="topLeft" activeCell="C5" sqref="C5"/>
      <selection pane="bottomLeft" activeCell="N40" sqref="N40"/>
    </sheetView>
  </sheetViews>
  <sheetFormatPr defaultColWidth="1.8515625" defaultRowHeight="12.75"/>
  <cols>
    <col min="1" max="1" width="4.57421875" style="0" customWidth="1"/>
    <col min="2" max="2" width="17.7109375" style="0" customWidth="1"/>
    <col min="3" max="3" width="19.7109375" style="0" customWidth="1"/>
    <col min="4" max="4" width="3.8515625" style="0" customWidth="1"/>
    <col min="5" max="5" width="14.7109375" style="0" customWidth="1"/>
    <col min="6" max="6" width="4.00390625" style="0" customWidth="1"/>
    <col min="7" max="7" width="4.28125" style="0" customWidth="1"/>
    <col min="8" max="8" width="7.28125" style="0" customWidth="1"/>
    <col min="9" max="9" width="10.00390625" style="0" customWidth="1"/>
    <col min="10" max="10" width="9.57421875" style="0" customWidth="1"/>
    <col min="11" max="11" width="7.7109375" style="0" customWidth="1"/>
    <col min="12" max="12" width="7.57421875" style="0" customWidth="1"/>
    <col min="13" max="13" width="9.00390625" style="0" customWidth="1"/>
    <col min="14" max="14" width="8.8515625" style="0" customWidth="1"/>
    <col min="15" max="16" width="8.57421875" style="0" customWidth="1"/>
    <col min="17" max="17" width="8.7109375" style="0" customWidth="1"/>
    <col min="18" max="18" width="8.140625" style="0" customWidth="1"/>
    <col min="19" max="19" width="8.421875" style="0" customWidth="1"/>
    <col min="20" max="20" width="9.421875" style="0" customWidth="1"/>
  </cols>
  <sheetData>
    <row r="1" spans="1:21" ht="18">
      <c r="A1" s="80" t="s">
        <v>164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2"/>
    </row>
    <row r="2" spans="1:21" ht="18.75">
      <c r="A2" s="80" t="s">
        <v>38</v>
      </c>
      <c r="B2" s="81"/>
      <c r="C2" s="80" t="s">
        <v>102</v>
      </c>
      <c r="D2" s="80"/>
      <c r="E2" s="80"/>
      <c r="F2" s="80"/>
      <c r="G2" s="80"/>
      <c r="H2" s="81"/>
      <c r="I2" s="81"/>
      <c r="J2" s="83"/>
      <c r="K2" s="81"/>
      <c r="L2" s="81"/>
      <c r="M2" s="81"/>
      <c r="N2" s="84" t="s">
        <v>150</v>
      </c>
      <c r="O2" s="85"/>
      <c r="P2" s="86"/>
      <c r="Q2" s="81"/>
      <c r="S2" s="81"/>
      <c r="T2" s="81"/>
      <c r="U2" s="82"/>
    </row>
    <row r="3" spans="1:21" ht="18">
      <c r="A3" s="80" t="s">
        <v>39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 t="s">
        <v>40</v>
      </c>
      <c r="P3" s="81"/>
      <c r="Q3" s="81"/>
      <c r="R3" s="79"/>
      <c r="S3" s="81"/>
      <c r="T3" s="81"/>
      <c r="U3" s="82"/>
    </row>
    <row r="4" spans="1:21" ht="63.75">
      <c r="A4" s="87" t="s">
        <v>174</v>
      </c>
      <c r="B4" s="87" t="s">
        <v>41</v>
      </c>
      <c r="C4" s="83" t="s">
        <v>175</v>
      </c>
      <c r="D4" s="83" t="s">
        <v>176</v>
      </c>
      <c r="E4" s="87" t="s">
        <v>177</v>
      </c>
      <c r="F4" s="87" t="s">
        <v>178</v>
      </c>
      <c r="G4" s="83" t="s">
        <v>179</v>
      </c>
      <c r="H4" s="83" t="s">
        <v>180</v>
      </c>
      <c r="I4" s="83" t="s">
        <v>181</v>
      </c>
      <c r="J4" s="83" t="s">
        <v>182</v>
      </c>
      <c r="K4" s="88" t="s">
        <v>42</v>
      </c>
      <c r="L4" s="88" t="s">
        <v>183</v>
      </c>
      <c r="M4" s="88" t="s">
        <v>184</v>
      </c>
      <c r="N4" s="88" t="s">
        <v>185</v>
      </c>
      <c r="O4" s="88" t="s">
        <v>186</v>
      </c>
      <c r="P4" s="88" t="s">
        <v>187</v>
      </c>
      <c r="Q4" s="88" t="s">
        <v>188</v>
      </c>
      <c r="R4" s="88" t="s">
        <v>189</v>
      </c>
      <c r="S4" s="88" t="s">
        <v>190</v>
      </c>
      <c r="T4" s="88" t="s">
        <v>43</v>
      </c>
      <c r="U4" s="82"/>
    </row>
    <row r="5" spans="1:21" ht="11.25" customHeight="1">
      <c r="A5" s="80" t="s">
        <v>164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</row>
    <row r="6" spans="1:21" ht="15" customHeight="1">
      <c r="A6" s="80" t="s">
        <v>38</v>
      </c>
      <c r="B6" s="81"/>
      <c r="C6" s="80" t="s">
        <v>102</v>
      </c>
      <c r="D6" s="80"/>
      <c r="E6" s="80"/>
      <c r="F6" s="80"/>
      <c r="G6" s="80"/>
      <c r="H6" s="81"/>
      <c r="I6" s="81"/>
      <c r="J6" s="83"/>
      <c r="K6" s="81"/>
      <c r="L6" s="81"/>
      <c r="M6" s="81"/>
      <c r="N6" s="84" t="s">
        <v>150</v>
      </c>
      <c r="O6" s="85"/>
      <c r="P6" s="86"/>
      <c r="Q6" s="81"/>
      <c r="S6" s="81"/>
      <c r="T6" s="81"/>
      <c r="U6" s="82"/>
    </row>
    <row r="7" spans="1:21" ht="18">
      <c r="A7" s="80" t="s">
        <v>39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 t="s">
        <v>40</v>
      </c>
      <c r="P7" s="81"/>
      <c r="Q7" s="81"/>
      <c r="R7" s="79"/>
      <c r="S7" s="81"/>
      <c r="T7" s="81"/>
      <c r="U7" s="82"/>
    </row>
    <row r="8" spans="1:21" ht="63.75">
      <c r="A8" s="87" t="s">
        <v>174</v>
      </c>
      <c r="B8" s="87" t="s">
        <v>41</v>
      </c>
      <c r="C8" s="83" t="s">
        <v>175</v>
      </c>
      <c r="D8" s="83" t="s">
        <v>176</v>
      </c>
      <c r="E8" s="87" t="s">
        <v>177</v>
      </c>
      <c r="F8" s="87" t="s">
        <v>178</v>
      </c>
      <c r="G8" s="83" t="s">
        <v>179</v>
      </c>
      <c r="H8" s="83" t="s">
        <v>180</v>
      </c>
      <c r="I8" s="83" t="s">
        <v>181</v>
      </c>
      <c r="J8" s="83" t="s">
        <v>182</v>
      </c>
      <c r="K8" s="88" t="s">
        <v>42</v>
      </c>
      <c r="L8" s="88" t="s">
        <v>183</v>
      </c>
      <c r="M8" s="88" t="s">
        <v>184</v>
      </c>
      <c r="N8" s="88" t="s">
        <v>185</v>
      </c>
      <c r="O8" s="88" t="s">
        <v>186</v>
      </c>
      <c r="P8" s="88" t="s">
        <v>187</v>
      </c>
      <c r="Q8" s="88" t="s">
        <v>188</v>
      </c>
      <c r="R8" s="88" t="s">
        <v>189</v>
      </c>
      <c r="S8" s="88" t="s">
        <v>190</v>
      </c>
      <c r="T8" s="88" t="s">
        <v>43</v>
      </c>
      <c r="U8" s="82"/>
    </row>
    <row r="9" spans="1:28" ht="38.25">
      <c r="A9" s="87" t="s">
        <v>173</v>
      </c>
      <c r="B9" s="87"/>
      <c r="C9" s="87" t="s">
        <v>191</v>
      </c>
      <c r="D9" s="87"/>
      <c r="E9" s="87" t="s">
        <v>192</v>
      </c>
      <c r="F9" s="87" t="s">
        <v>193</v>
      </c>
      <c r="G9" s="83" t="s">
        <v>194</v>
      </c>
      <c r="H9" s="83" t="s">
        <v>195</v>
      </c>
      <c r="I9" s="83"/>
      <c r="J9" s="83"/>
      <c r="K9" s="88" t="s">
        <v>194</v>
      </c>
      <c r="L9" s="88" t="s">
        <v>196</v>
      </c>
      <c r="M9" s="88" t="s">
        <v>197</v>
      </c>
      <c r="N9" s="88" t="s">
        <v>198</v>
      </c>
      <c r="O9" s="88" t="s">
        <v>199</v>
      </c>
      <c r="P9" s="88" t="s">
        <v>199</v>
      </c>
      <c r="Q9" s="88" t="s">
        <v>200</v>
      </c>
      <c r="R9" s="88" t="s">
        <v>201</v>
      </c>
      <c r="S9" s="88" t="s">
        <v>202</v>
      </c>
      <c r="T9" s="88"/>
      <c r="U9" s="91"/>
      <c r="V9" s="91"/>
      <c r="W9" s="91"/>
      <c r="X9" s="91"/>
      <c r="Y9" s="91"/>
      <c r="Z9" s="91"/>
      <c r="AA9" s="91"/>
      <c r="AB9" s="91"/>
    </row>
    <row r="10" spans="1:21" ht="18">
      <c r="A10" s="87"/>
      <c r="B10" s="87"/>
      <c r="C10" s="87"/>
      <c r="D10" s="87"/>
      <c r="E10" s="87"/>
      <c r="F10" s="87"/>
      <c r="G10" s="83"/>
      <c r="H10" s="83"/>
      <c r="I10" s="83"/>
      <c r="J10" s="83"/>
      <c r="K10" s="88"/>
      <c r="L10" s="88"/>
      <c r="M10" s="88" t="s">
        <v>203</v>
      </c>
      <c r="N10" s="88" t="s">
        <v>204</v>
      </c>
      <c r="O10" s="88" t="s">
        <v>205</v>
      </c>
      <c r="P10" s="88"/>
      <c r="Q10" s="88" t="s">
        <v>206</v>
      </c>
      <c r="R10" s="88"/>
      <c r="S10" s="88"/>
      <c r="T10" s="88"/>
      <c r="U10" s="82"/>
    </row>
    <row r="11" spans="1:21" s="60" customFormat="1" ht="26.25">
      <c r="A11" s="326">
        <v>1</v>
      </c>
      <c r="B11" s="329" t="s">
        <v>207</v>
      </c>
      <c r="C11" s="311" t="s">
        <v>247</v>
      </c>
      <c r="D11" s="312"/>
      <c r="E11" s="327">
        <f>'[1]Prog A1'!$K$98</f>
        <v>352000000</v>
      </c>
      <c r="F11" s="314" t="s">
        <v>98</v>
      </c>
      <c r="G11" s="315" t="s">
        <v>56</v>
      </c>
      <c r="H11" s="316">
        <v>44078</v>
      </c>
      <c r="I11" s="316">
        <v>44091</v>
      </c>
      <c r="J11" s="316">
        <v>44092</v>
      </c>
      <c r="K11" s="316">
        <v>44095</v>
      </c>
      <c r="L11" s="316">
        <v>44123</v>
      </c>
      <c r="M11" s="316">
        <v>44130</v>
      </c>
      <c r="N11" s="316">
        <v>44137</v>
      </c>
      <c r="O11" s="316">
        <v>44144</v>
      </c>
      <c r="P11" s="316">
        <v>44158</v>
      </c>
      <c r="Q11" s="316">
        <v>44166</v>
      </c>
      <c r="R11" s="316">
        <v>44214</v>
      </c>
      <c r="S11" s="316">
        <v>44221</v>
      </c>
      <c r="T11" s="317" t="s">
        <v>137</v>
      </c>
      <c r="U11" s="240"/>
    </row>
    <row r="12" spans="1:21" s="60" customFormat="1" ht="18">
      <c r="A12" s="326"/>
      <c r="B12" s="329"/>
      <c r="C12" s="311"/>
      <c r="D12" s="312"/>
      <c r="E12" s="327"/>
      <c r="F12" s="314"/>
      <c r="G12" s="315" t="s">
        <v>57</v>
      </c>
      <c r="H12" s="322"/>
      <c r="I12" s="322"/>
      <c r="J12" s="318"/>
      <c r="K12" s="323"/>
      <c r="L12" s="323"/>
      <c r="M12" s="323"/>
      <c r="N12" s="322"/>
      <c r="O12" s="324"/>
      <c r="P12" s="328"/>
      <c r="Q12" s="323"/>
      <c r="R12" s="323"/>
      <c r="S12" s="323"/>
      <c r="T12" s="319"/>
      <c r="U12" s="240"/>
    </row>
    <row r="13" spans="1:21" s="60" customFormat="1" ht="26.25">
      <c r="A13" s="310">
        <v>2</v>
      </c>
      <c r="B13" s="329" t="s">
        <v>128</v>
      </c>
      <c r="C13" s="311" t="s">
        <v>248</v>
      </c>
      <c r="D13" s="312"/>
      <c r="E13" s="327">
        <f>'[1]Prog A1'!$K$96</f>
        <v>167638000</v>
      </c>
      <c r="F13" s="314" t="s">
        <v>98</v>
      </c>
      <c r="G13" s="315" t="s">
        <v>56</v>
      </c>
      <c r="H13" s="316">
        <v>44084</v>
      </c>
      <c r="I13" s="316">
        <v>44098</v>
      </c>
      <c r="J13" s="316">
        <v>44099</v>
      </c>
      <c r="K13" s="316">
        <v>44102</v>
      </c>
      <c r="L13" s="316">
        <v>44127</v>
      </c>
      <c r="M13" s="316">
        <v>44134</v>
      </c>
      <c r="N13" s="316">
        <v>44141</v>
      </c>
      <c r="O13" s="316">
        <v>44148</v>
      </c>
      <c r="P13" s="316">
        <v>44162</v>
      </c>
      <c r="Q13" s="316">
        <v>44193</v>
      </c>
      <c r="R13" s="316">
        <v>44204</v>
      </c>
      <c r="S13" s="316">
        <v>44424</v>
      </c>
      <c r="T13" s="317" t="s">
        <v>137</v>
      </c>
      <c r="U13" s="240"/>
    </row>
    <row r="14" spans="1:21" ht="18">
      <c r="A14" s="97"/>
      <c r="B14" s="304"/>
      <c r="C14" s="99"/>
      <c r="D14" s="100"/>
      <c r="E14" s="101"/>
      <c r="F14" s="102"/>
      <c r="G14" s="89" t="s">
        <v>57</v>
      </c>
      <c r="H14" s="103"/>
      <c r="I14" s="103"/>
      <c r="J14" s="102"/>
      <c r="K14" s="102"/>
      <c r="L14" s="102"/>
      <c r="M14" s="102"/>
      <c r="N14" s="102"/>
      <c r="O14" s="104"/>
      <c r="P14" s="104"/>
      <c r="Q14" s="102"/>
      <c r="R14" s="102"/>
      <c r="S14" s="102"/>
      <c r="T14" s="104"/>
      <c r="U14" s="82"/>
    </row>
    <row r="15" spans="1:21" s="60" customFormat="1" ht="25.5">
      <c r="A15" s="310">
        <v>3</v>
      </c>
      <c r="B15" s="329" t="s">
        <v>208</v>
      </c>
      <c r="C15" s="311" t="s">
        <v>249</v>
      </c>
      <c r="D15" s="312"/>
      <c r="E15" s="313">
        <f>'[1]Prog A1'!$K$132+'[1]Prog A1'!$K$133+'[1]Prog A1'!$K$134+'[1]Prog A1'!$K$136+'[1]Prog A1'!$K$137</f>
        <v>273549910</v>
      </c>
      <c r="F15" s="314" t="s">
        <v>98</v>
      </c>
      <c r="G15" s="315" t="s">
        <v>56</v>
      </c>
      <c r="H15" s="316">
        <v>44085</v>
      </c>
      <c r="I15" s="316">
        <v>44099</v>
      </c>
      <c r="J15" s="316">
        <v>44102</v>
      </c>
      <c r="K15" s="316">
        <v>44105</v>
      </c>
      <c r="L15" s="316">
        <v>44133</v>
      </c>
      <c r="M15" s="316">
        <v>44140</v>
      </c>
      <c r="N15" s="316">
        <v>44147</v>
      </c>
      <c r="O15" s="316">
        <v>44154</v>
      </c>
      <c r="P15" s="316">
        <v>44174</v>
      </c>
      <c r="Q15" s="316">
        <v>44196</v>
      </c>
      <c r="R15" s="316">
        <v>44210</v>
      </c>
      <c r="S15" s="316">
        <v>44217</v>
      </c>
      <c r="T15" s="317" t="s">
        <v>137</v>
      </c>
      <c r="U15" s="240"/>
    </row>
    <row r="16" spans="1:21" s="60" customFormat="1" ht="18">
      <c r="A16" s="310"/>
      <c r="B16" s="329"/>
      <c r="C16" s="311"/>
      <c r="D16" s="312"/>
      <c r="E16" s="313"/>
      <c r="F16" s="314"/>
      <c r="G16" s="315" t="s">
        <v>57</v>
      </c>
      <c r="H16" s="318"/>
      <c r="I16" s="318"/>
      <c r="J16" s="314"/>
      <c r="K16" s="314"/>
      <c r="L16" s="314"/>
      <c r="M16" s="314"/>
      <c r="N16" s="314"/>
      <c r="O16" s="319"/>
      <c r="P16" s="319"/>
      <c r="Q16" s="314"/>
      <c r="R16" s="314"/>
      <c r="S16" s="314"/>
      <c r="T16" s="319"/>
      <c r="U16" s="240"/>
    </row>
    <row r="17" spans="1:21" s="60" customFormat="1" ht="26.25">
      <c r="A17" s="310">
        <v>4</v>
      </c>
      <c r="B17" s="329" t="s">
        <v>129</v>
      </c>
      <c r="C17" s="311" t="s">
        <v>250</v>
      </c>
      <c r="D17" s="312"/>
      <c r="E17" s="320">
        <v>228618100</v>
      </c>
      <c r="F17" s="314" t="s">
        <v>98</v>
      </c>
      <c r="G17" s="315" t="s">
        <v>56</v>
      </c>
      <c r="H17" s="321">
        <v>44091</v>
      </c>
      <c r="I17" s="316">
        <v>44105</v>
      </c>
      <c r="J17" s="316">
        <v>44105</v>
      </c>
      <c r="K17" s="316">
        <v>44106</v>
      </c>
      <c r="L17" s="316">
        <v>44137</v>
      </c>
      <c r="M17" s="316">
        <v>44141</v>
      </c>
      <c r="N17" s="316">
        <v>44148</v>
      </c>
      <c r="O17" s="316">
        <v>44155</v>
      </c>
      <c r="P17" s="316">
        <v>44173</v>
      </c>
      <c r="Q17" s="316">
        <v>44199</v>
      </c>
      <c r="R17" s="316">
        <v>44214</v>
      </c>
      <c r="S17" s="316">
        <v>44218</v>
      </c>
      <c r="T17" s="317"/>
      <c r="U17" s="240"/>
    </row>
    <row r="18" spans="1:21" s="60" customFormat="1" ht="18">
      <c r="A18" s="310"/>
      <c r="B18" s="329"/>
      <c r="C18" s="311"/>
      <c r="D18" s="312"/>
      <c r="E18" s="320"/>
      <c r="F18" s="314"/>
      <c r="G18" s="315" t="s">
        <v>57</v>
      </c>
      <c r="H18" s="318"/>
      <c r="I18" s="318"/>
      <c r="J18" s="314"/>
      <c r="K18" s="314"/>
      <c r="L18" s="314"/>
      <c r="M18" s="314"/>
      <c r="N18" s="314"/>
      <c r="O18" s="319"/>
      <c r="P18" s="319"/>
      <c r="Q18" s="314"/>
      <c r="R18" s="314"/>
      <c r="S18" s="314"/>
      <c r="T18" s="319"/>
      <c r="U18" s="240"/>
    </row>
    <row r="19" spans="1:21" s="60" customFormat="1" ht="26.25">
      <c r="A19" s="310">
        <v>5</v>
      </c>
      <c r="B19" s="329" t="s">
        <v>130</v>
      </c>
      <c r="C19" s="311" t="s">
        <v>251</v>
      </c>
      <c r="D19" s="312"/>
      <c r="E19" s="320">
        <f>'[1]Prog A1'!$K$105+'[1]Prog A1'!$K$108</f>
        <v>78000000</v>
      </c>
      <c r="F19" s="314" t="s">
        <v>100</v>
      </c>
      <c r="G19" s="315" t="s">
        <v>56</v>
      </c>
      <c r="H19" s="321">
        <v>44119</v>
      </c>
      <c r="I19" s="321">
        <v>44126</v>
      </c>
      <c r="J19" s="316" t="s">
        <v>12</v>
      </c>
      <c r="K19" s="321">
        <v>44127</v>
      </c>
      <c r="L19" s="316">
        <v>44141</v>
      </c>
      <c r="M19" s="316">
        <v>44148</v>
      </c>
      <c r="N19" s="316">
        <v>44153</v>
      </c>
      <c r="O19" s="316">
        <v>44158</v>
      </c>
      <c r="P19" s="316">
        <v>43796</v>
      </c>
      <c r="Q19" s="316" t="s">
        <v>48</v>
      </c>
      <c r="R19" s="316">
        <v>44531</v>
      </c>
      <c r="S19" s="316">
        <v>44548</v>
      </c>
      <c r="T19" s="317"/>
      <c r="U19" s="240"/>
    </row>
    <row r="20" spans="1:21" s="60" customFormat="1" ht="18">
      <c r="A20" s="310"/>
      <c r="B20" s="329"/>
      <c r="C20" s="311"/>
      <c r="D20" s="312"/>
      <c r="E20" s="320"/>
      <c r="F20" s="314"/>
      <c r="G20" s="315" t="s">
        <v>57</v>
      </c>
      <c r="H20" s="318"/>
      <c r="I20" s="318"/>
      <c r="J20" s="322"/>
      <c r="K20" s="323"/>
      <c r="L20" s="323"/>
      <c r="M20" s="323"/>
      <c r="N20" s="322"/>
      <c r="O20" s="324"/>
      <c r="P20" s="319"/>
      <c r="Q20" s="323"/>
      <c r="R20" s="323"/>
      <c r="S20" s="323"/>
      <c r="T20" s="319"/>
      <c r="U20" s="240"/>
    </row>
    <row r="21" spans="1:21" s="60" customFormat="1" ht="26.25">
      <c r="A21" s="310">
        <v>6</v>
      </c>
      <c r="B21" s="329" t="s">
        <v>131</v>
      </c>
      <c r="C21" s="311" t="s">
        <v>252</v>
      </c>
      <c r="D21" s="312"/>
      <c r="E21" s="320">
        <v>16250000</v>
      </c>
      <c r="F21" s="314" t="s">
        <v>100</v>
      </c>
      <c r="G21" s="315" t="s">
        <v>56</v>
      </c>
      <c r="H21" s="321">
        <v>44438</v>
      </c>
      <c r="I21" s="321">
        <v>44442</v>
      </c>
      <c r="J21" s="316" t="s">
        <v>12</v>
      </c>
      <c r="K21" s="321">
        <v>44445</v>
      </c>
      <c r="L21" s="321">
        <v>44459</v>
      </c>
      <c r="M21" s="321">
        <v>44463</v>
      </c>
      <c r="N21" s="321">
        <v>44470</v>
      </c>
      <c r="O21" s="316">
        <v>44477</v>
      </c>
      <c r="P21" s="316" t="s">
        <v>277</v>
      </c>
      <c r="Q21" s="316" t="s">
        <v>48</v>
      </c>
      <c r="R21" s="316">
        <v>44487</v>
      </c>
      <c r="S21" s="316">
        <v>44489</v>
      </c>
      <c r="T21" s="325"/>
      <c r="U21" s="240"/>
    </row>
    <row r="22" spans="1:21" s="60" customFormat="1" ht="18">
      <c r="A22" s="310"/>
      <c r="B22" s="329"/>
      <c r="C22" s="311"/>
      <c r="D22" s="312"/>
      <c r="E22" s="320"/>
      <c r="F22" s="314"/>
      <c r="G22" s="315" t="s">
        <v>57</v>
      </c>
      <c r="H22" s="318"/>
      <c r="I22" s="318"/>
      <c r="J22" s="322"/>
      <c r="K22" s="323"/>
      <c r="L22" s="323"/>
      <c r="M22" s="323"/>
      <c r="N22" s="322"/>
      <c r="O22" s="324"/>
      <c r="P22" s="319"/>
      <c r="Q22" s="323"/>
      <c r="R22" s="323"/>
      <c r="S22" s="323"/>
      <c r="T22" s="319"/>
      <c r="U22" s="240"/>
    </row>
    <row r="23" spans="1:21" s="60" customFormat="1" ht="26.25">
      <c r="A23" s="310">
        <v>7</v>
      </c>
      <c r="B23" s="329" t="s">
        <v>132</v>
      </c>
      <c r="C23" s="311" t="s">
        <v>253</v>
      </c>
      <c r="D23" s="312"/>
      <c r="E23" s="320"/>
      <c r="F23" s="314" t="s">
        <v>98</v>
      </c>
      <c r="G23" s="315" t="s">
        <v>56</v>
      </c>
      <c r="H23" s="316">
        <v>44099</v>
      </c>
      <c r="I23" s="316">
        <v>44120</v>
      </c>
      <c r="J23" s="316">
        <v>44127</v>
      </c>
      <c r="K23" s="316">
        <v>44130</v>
      </c>
      <c r="L23" s="316">
        <v>44162</v>
      </c>
      <c r="M23" s="316">
        <v>44169</v>
      </c>
      <c r="N23" s="316">
        <v>44172</v>
      </c>
      <c r="O23" s="316">
        <v>44173</v>
      </c>
      <c r="P23" s="316">
        <v>44188</v>
      </c>
      <c r="Q23" s="316">
        <v>44221</v>
      </c>
      <c r="R23" s="316">
        <v>44235</v>
      </c>
      <c r="S23" s="316">
        <v>44242</v>
      </c>
      <c r="T23" s="319"/>
      <c r="U23" s="240"/>
    </row>
    <row r="24" spans="1:21" s="60" customFormat="1" ht="18">
      <c r="A24" s="310"/>
      <c r="B24" s="329"/>
      <c r="C24" s="311"/>
      <c r="D24" s="312"/>
      <c r="E24" s="320"/>
      <c r="F24" s="314"/>
      <c r="G24" s="315" t="s">
        <v>57</v>
      </c>
      <c r="H24" s="318"/>
      <c r="I24" s="318"/>
      <c r="J24" s="322"/>
      <c r="K24" s="323"/>
      <c r="L24" s="323"/>
      <c r="M24" s="323"/>
      <c r="N24" s="322"/>
      <c r="O24" s="324"/>
      <c r="P24" s="319"/>
      <c r="Q24" s="323"/>
      <c r="R24" s="323"/>
      <c r="S24" s="323"/>
      <c r="T24" s="319"/>
      <c r="U24" s="240"/>
    </row>
    <row r="25" spans="1:21" s="60" customFormat="1" ht="26.25">
      <c r="A25" s="310">
        <v>8</v>
      </c>
      <c r="B25" s="329" t="s">
        <v>133</v>
      </c>
      <c r="C25" s="311" t="s">
        <v>254</v>
      </c>
      <c r="D25" s="312"/>
      <c r="E25" s="320">
        <f>'[1]Prog D1'!$K$43</f>
        <v>177170000</v>
      </c>
      <c r="F25" s="314" t="s">
        <v>98</v>
      </c>
      <c r="G25" s="315" t="s">
        <v>56</v>
      </c>
      <c r="H25" s="316">
        <v>44120</v>
      </c>
      <c r="I25" s="316">
        <v>44133</v>
      </c>
      <c r="J25" s="316">
        <v>44134</v>
      </c>
      <c r="K25" s="316">
        <v>44137</v>
      </c>
      <c r="L25" s="316">
        <v>44165</v>
      </c>
      <c r="M25" s="316">
        <v>44172</v>
      </c>
      <c r="N25" s="316">
        <v>44179</v>
      </c>
      <c r="O25" s="316">
        <v>44186</v>
      </c>
      <c r="P25" s="316">
        <v>44200</v>
      </c>
      <c r="Q25" s="316">
        <v>44225</v>
      </c>
      <c r="R25" s="316">
        <v>44242</v>
      </c>
      <c r="S25" s="316">
        <v>44249</v>
      </c>
      <c r="T25" s="317" t="s">
        <v>137</v>
      </c>
      <c r="U25" s="240"/>
    </row>
    <row r="26" spans="1:21" ht="18">
      <c r="A26" s="97"/>
      <c r="B26" s="304"/>
      <c r="C26" s="99"/>
      <c r="D26" s="100"/>
      <c r="E26" s="105"/>
      <c r="F26" s="102"/>
      <c r="G26" s="89" t="s">
        <v>57</v>
      </c>
      <c r="H26" s="93"/>
      <c r="I26" s="93"/>
      <c r="J26" s="92"/>
      <c r="K26" s="94"/>
      <c r="L26" s="94"/>
      <c r="M26" s="94"/>
      <c r="N26" s="92"/>
      <c r="O26" s="95"/>
      <c r="P26" s="96"/>
      <c r="Q26" s="94"/>
      <c r="R26" s="94"/>
      <c r="S26" s="94"/>
      <c r="T26" s="104"/>
      <c r="U26" s="82"/>
    </row>
    <row r="27" spans="1:21" ht="15.75" customHeight="1">
      <c r="A27" s="97">
        <v>9</v>
      </c>
      <c r="B27" s="304" t="s">
        <v>111</v>
      </c>
      <c r="C27" s="99" t="s">
        <v>255</v>
      </c>
      <c r="D27" s="100"/>
      <c r="E27" s="105"/>
      <c r="F27" s="102" t="s">
        <v>98</v>
      </c>
      <c r="G27" s="89" t="s">
        <v>56</v>
      </c>
      <c r="H27" s="321">
        <v>44116</v>
      </c>
      <c r="I27" s="321">
        <v>44130</v>
      </c>
      <c r="J27" s="321">
        <v>44133</v>
      </c>
      <c r="K27" s="316">
        <v>44134</v>
      </c>
      <c r="L27" s="316">
        <v>44162</v>
      </c>
      <c r="M27" s="316">
        <v>44169</v>
      </c>
      <c r="N27" s="316">
        <v>44176</v>
      </c>
      <c r="O27" s="316">
        <v>44183</v>
      </c>
      <c r="P27" s="316">
        <v>44204</v>
      </c>
      <c r="Q27" s="316">
        <v>44225</v>
      </c>
      <c r="R27" s="316">
        <v>44239</v>
      </c>
      <c r="S27" s="316">
        <v>44246</v>
      </c>
      <c r="T27" s="319"/>
      <c r="U27" s="82"/>
    </row>
    <row r="28" spans="1:21" ht="15.75" customHeight="1">
      <c r="A28" s="97"/>
      <c r="B28" s="304"/>
      <c r="C28" s="99"/>
      <c r="D28" s="100"/>
      <c r="E28" s="105"/>
      <c r="F28" s="102"/>
      <c r="G28" s="89" t="s">
        <v>57</v>
      </c>
      <c r="H28" s="93"/>
      <c r="I28" s="93"/>
      <c r="J28" s="92"/>
      <c r="K28" s="94"/>
      <c r="L28" s="94"/>
      <c r="M28" s="94"/>
      <c r="N28" s="92"/>
      <c r="O28" s="95"/>
      <c r="P28" s="96"/>
      <c r="Q28" s="94"/>
      <c r="R28" s="94"/>
      <c r="S28" s="94"/>
      <c r="T28" s="104"/>
      <c r="U28" s="82"/>
    </row>
    <row r="29" spans="1:21" s="60" customFormat="1" ht="24" customHeight="1">
      <c r="A29" s="310">
        <v>10</v>
      </c>
      <c r="B29" s="330" t="s">
        <v>218</v>
      </c>
      <c r="C29" s="311" t="s">
        <v>256</v>
      </c>
      <c r="D29" s="312"/>
      <c r="E29" s="320">
        <f>'[1]Prog C1'!$K$18+'[1]Prog C1'!$K$19+'[1]Prog C1'!$K$20+'[1]Prog C1'!$K$21+'[1]Prog C1'!$K$22+'[1]Prog C1'!$K$23+'[1]Prog C1'!$K$24+'[1]Prog C1'!$K$25+'[1]Prog C1'!$K$26+'[1]Prog C1'!$K$27+'[1]Prog C1'!$K$28+'[1]Prog C1'!$K$29+'[1]Prog C1'!$K$30</f>
        <v>315900000</v>
      </c>
      <c r="F29" s="314" t="s">
        <v>98</v>
      </c>
      <c r="G29" s="315" t="s">
        <v>56</v>
      </c>
      <c r="H29" s="321">
        <v>44116</v>
      </c>
      <c r="I29" s="321">
        <v>44130</v>
      </c>
      <c r="J29" s="321">
        <v>44133</v>
      </c>
      <c r="K29" s="316">
        <v>44134</v>
      </c>
      <c r="L29" s="316">
        <v>44162</v>
      </c>
      <c r="M29" s="316">
        <v>44169</v>
      </c>
      <c r="N29" s="316">
        <v>44176</v>
      </c>
      <c r="O29" s="316">
        <v>44183</v>
      </c>
      <c r="P29" s="316">
        <v>44204</v>
      </c>
      <c r="Q29" s="316">
        <v>44225</v>
      </c>
      <c r="R29" s="316">
        <v>44239</v>
      </c>
      <c r="S29" s="316">
        <v>44246</v>
      </c>
      <c r="T29" s="319"/>
      <c r="U29" s="240"/>
    </row>
    <row r="30" spans="1:21" ht="15.75" customHeight="1">
      <c r="A30" s="97"/>
      <c r="B30" s="304"/>
      <c r="C30" s="99"/>
      <c r="D30" s="100"/>
      <c r="E30" s="105"/>
      <c r="F30" s="102"/>
      <c r="G30" s="89" t="s">
        <v>57</v>
      </c>
      <c r="H30" s="93"/>
      <c r="I30" s="93"/>
      <c r="J30" s="92"/>
      <c r="K30" s="94"/>
      <c r="L30" s="94"/>
      <c r="M30" s="94"/>
      <c r="N30" s="92"/>
      <c r="O30" s="95"/>
      <c r="P30" s="96"/>
      <c r="Q30" s="94"/>
      <c r="R30" s="94"/>
      <c r="S30" s="94"/>
      <c r="T30" s="104"/>
      <c r="U30" s="82"/>
    </row>
    <row r="31" spans="1:21" s="60" customFormat="1" ht="30" customHeight="1">
      <c r="A31" s="310">
        <v>11</v>
      </c>
      <c r="B31" s="329" t="s">
        <v>235</v>
      </c>
      <c r="C31" s="311" t="s">
        <v>257</v>
      </c>
      <c r="D31" s="312"/>
      <c r="E31" s="320">
        <f>'[1]Prog D1'!$K$108</f>
        <v>2479000000</v>
      </c>
      <c r="F31" s="314" t="s">
        <v>99</v>
      </c>
      <c r="G31" s="315" t="s">
        <v>56</v>
      </c>
      <c r="H31" s="316">
        <v>44134</v>
      </c>
      <c r="I31" s="316">
        <v>44147</v>
      </c>
      <c r="J31" s="316">
        <v>44148</v>
      </c>
      <c r="K31" s="316">
        <v>44151</v>
      </c>
      <c r="L31" s="316">
        <v>44193</v>
      </c>
      <c r="M31" s="316">
        <v>44207</v>
      </c>
      <c r="N31" s="316">
        <v>44221</v>
      </c>
      <c r="O31" s="316">
        <v>44235</v>
      </c>
      <c r="P31" s="316">
        <v>44253</v>
      </c>
      <c r="Q31" s="316">
        <v>44277</v>
      </c>
      <c r="R31" s="316">
        <v>44368</v>
      </c>
      <c r="S31" s="316">
        <v>44375</v>
      </c>
      <c r="T31" s="319"/>
      <c r="U31" s="240"/>
    </row>
    <row r="32" spans="1:21" ht="15.75" customHeight="1">
      <c r="A32" s="97"/>
      <c r="B32" s="304"/>
      <c r="C32" s="99"/>
      <c r="D32" s="100"/>
      <c r="E32" s="105"/>
      <c r="F32" s="102"/>
      <c r="G32" s="89" t="s">
        <v>57</v>
      </c>
      <c r="H32" s="93"/>
      <c r="I32" s="93"/>
      <c r="J32" s="92"/>
      <c r="K32" s="94"/>
      <c r="L32" s="94"/>
      <c r="M32" s="94"/>
      <c r="N32" s="92"/>
      <c r="O32" s="95"/>
      <c r="P32" s="96"/>
      <c r="Q32" s="94"/>
      <c r="R32" s="94"/>
      <c r="S32" s="94"/>
      <c r="T32" s="104"/>
      <c r="U32" s="82"/>
    </row>
    <row r="33" spans="1:21" ht="15.75" customHeight="1">
      <c r="A33" s="109">
        <v>12</v>
      </c>
      <c r="B33" s="331" t="s">
        <v>146</v>
      </c>
      <c r="C33" s="99" t="s">
        <v>258</v>
      </c>
      <c r="D33" s="100"/>
      <c r="E33" s="105"/>
      <c r="F33" s="102" t="s">
        <v>100</v>
      </c>
      <c r="G33" s="89" t="s">
        <v>56</v>
      </c>
      <c r="H33" s="107">
        <v>44119</v>
      </c>
      <c r="I33" s="107">
        <v>44126</v>
      </c>
      <c r="J33" s="108" t="s">
        <v>12</v>
      </c>
      <c r="K33" s="107">
        <v>44127</v>
      </c>
      <c r="L33" s="108">
        <v>44141</v>
      </c>
      <c r="M33" s="108">
        <v>44148</v>
      </c>
      <c r="N33" s="108">
        <v>44153</v>
      </c>
      <c r="O33" s="108">
        <v>44158</v>
      </c>
      <c r="P33" s="108">
        <v>44527</v>
      </c>
      <c r="Q33" s="108" t="s">
        <v>48</v>
      </c>
      <c r="R33" s="108">
        <v>44541</v>
      </c>
      <c r="S33" s="108">
        <v>44548</v>
      </c>
      <c r="T33" s="104"/>
      <c r="U33" s="82"/>
    </row>
    <row r="34" spans="1:21" ht="15.75" customHeight="1">
      <c r="A34" s="109"/>
      <c r="B34" s="331" t="s">
        <v>44</v>
      </c>
      <c r="C34" s="99"/>
      <c r="D34" s="100"/>
      <c r="E34" s="105"/>
      <c r="F34" s="102"/>
      <c r="G34" s="111" t="s">
        <v>57</v>
      </c>
      <c r="H34" s="107"/>
      <c r="I34" s="107"/>
      <c r="J34" s="108"/>
      <c r="K34" s="107"/>
      <c r="L34" s="108"/>
      <c r="M34" s="108"/>
      <c r="N34" s="108"/>
      <c r="O34" s="108"/>
      <c r="P34" s="108"/>
      <c r="Q34" s="108"/>
      <c r="R34" s="108"/>
      <c r="S34" s="108"/>
      <c r="T34" s="104"/>
      <c r="U34" s="82"/>
    </row>
    <row r="35" spans="1:21" s="60" customFormat="1" ht="18">
      <c r="A35" s="332">
        <v>14</v>
      </c>
      <c r="B35" s="333" t="s">
        <v>217</v>
      </c>
      <c r="C35" s="311" t="s">
        <v>259</v>
      </c>
      <c r="D35" s="312"/>
      <c r="E35" s="320">
        <f>'[1]Prog A1'!$K$139+'[1]Prog A1'!$K$140+'[1]Prog A1'!$K$141+'[1]Prog A1'!$K$142+'[1]Prog A1'!$K$143+'[1]Prog A1'!$K$144+'[1]Prog A1'!$K$145+'[1]Prog A1'!$K$146+'[1]Prog A1'!$K$147+'[1]Prog A1'!$K$148+'[1]Prog A1'!$K$149+'[1]Prog A1'!$K$150+'[1]Prog A1'!$K$151+'[1]Prog A1'!$K$152</f>
        <v>49357500</v>
      </c>
      <c r="F35" s="314" t="s">
        <v>100</v>
      </c>
      <c r="G35" s="315" t="s">
        <v>56</v>
      </c>
      <c r="H35" s="321">
        <v>44176</v>
      </c>
      <c r="I35" s="321">
        <v>44183</v>
      </c>
      <c r="J35" s="316" t="s">
        <v>12</v>
      </c>
      <c r="K35" s="321">
        <v>44186</v>
      </c>
      <c r="L35" s="316">
        <v>44193</v>
      </c>
      <c r="M35" s="316">
        <v>44199</v>
      </c>
      <c r="N35" s="316">
        <v>44200</v>
      </c>
      <c r="O35" s="316">
        <v>44203</v>
      </c>
      <c r="P35" s="316">
        <v>44207</v>
      </c>
      <c r="Q35" s="316" t="s">
        <v>48</v>
      </c>
      <c r="R35" s="316">
        <v>44210</v>
      </c>
      <c r="S35" s="316">
        <v>44210</v>
      </c>
      <c r="T35" s="319"/>
      <c r="U35" s="240"/>
    </row>
    <row r="36" spans="1:20" ht="13.5">
      <c r="A36" s="109"/>
      <c r="B36" s="110"/>
      <c r="C36" s="99"/>
      <c r="D36" s="100"/>
      <c r="E36" s="105"/>
      <c r="F36" s="102"/>
      <c r="G36" s="111" t="s">
        <v>57</v>
      </c>
      <c r="H36" s="106"/>
      <c r="I36" s="106"/>
      <c r="J36" s="90"/>
      <c r="K36" s="106"/>
      <c r="L36" s="90"/>
      <c r="M36" s="90"/>
      <c r="N36" s="90"/>
      <c r="O36" s="90"/>
      <c r="P36" s="90"/>
      <c r="Q36" s="90"/>
      <c r="R36" s="90"/>
      <c r="S36" s="90"/>
      <c r="T36" s="104"/>
    </row>
    <row r="37" spans="1:20" ht="18.75">
      <c r="A37" s="112"/>
      <c r="B37" s="98" t="s">
        <v>149</v>
      </c>
      <c r="C37" s="99"/>
      <c r="D37" s="113"/>
      <c r="E37" s="334">
        <f>SUM(E11:E36)</f>
        <v>4137483510</v>
      </c>
      <c r="F37" s="114"/>
      <c r="G37" s="89" t="s">
        <v>44</v>
      </c>
      <c r="H37" s="103"/>
      <c r="I37" s="103"/>
      <c r="J37" s="115"/>
      <c r="K37" s="116"/>
      <c r="L37" s="116"/>
      <c r="M37" s="116"/>
      <c r="N37" s="115"/>
      <c r="O37" s="117"/>
      <c r="P37" s="118"/>
      <c r="Q37" s="116"/>
      <c r="S37" s="116"/>
      <c r="T37" s="119"/>
    </row>
    <row r="38" spans="2:20" ht="12.75">
      <c r="B38" s="120"/>
      <c r="C38" s="121"/>
      <c r="D38" s="120"/>
      <c r="E38" s="122"/>
      <c r="F38" s="122"/>
      <c r="G38" s="122"/>
      <c r="H38" s="122"/>
      <c r="I38" s="122"/>
      <c r="J38" s="123"/>
      <c r="K38" s="122"/>
      <c r="L38" s="120"/>
      <c r="M38" s="120"/>
      <c r="N38" s="120"/>
      <c r="O38" s="120"/>
      <c r="P38" s="120"/>
      <c r="Q38" s="120"/>
      <c r="R38" s="454"/>
      <c r="S38" s="454"/>
      <c r="T38" s="454"/>
    </row>
    <row r="39" spans="2:20" ht="12.75">
      <c r="B39" s="120" t="s">
        <v>171</v>
      </c>
      <c r="C39" s="121"/>
      <c r="D39" s="120"/>
      <c r="E39" s="120"/>
      <c r="F39" s="120"/>
      <c r="G39" s="120"/>
      <c r="H39" s="120"/>
      <c r="I39" s="120"/>
      <c r="J39" s="120"/>
      <c r="K39" s="120"/>
      <c r="L39" s="120"/>
      <c r="M39" s="120" t="s">
        <v>147</v>
      </c>
      <c r="N39" s="120"/>
      <c r="P39" s="124"/>
      <c r="Q39" s="125"/>
      <c r="R39" s="125"/>
      <c r="S39" s="125"/>
      <c r="T39" s="126"/>
    </row>
    <row r="40" spans="2:14" ht="20.25">
      <c r="B40" s="38" t="s">
        <v>222</v>
      </c>
      <c r="C40" s="14"/>
      <c r="N40" s="126" t="s">
        <v>278</v>
      </c>
    </row>
  </sheetData>
  <sheetProtection/>
  <mergeCells count="1">
    <mergeCell ref="R38:T38"/>
  </mergeCells>
  <printOptions horizontalCentered="1"/>
  <pageMargins left="0" right="0" top="0" bottom="0" header="0.5" footer="0.5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zoomScale="60" workbookViewId="0" topLeftCell="A1">
      <selection activeCell="K22" sqref="K22:S22"/>
    </sheetView>
  </sheetViews>
  <sheetFormatPr defaultColWidth="9.140625" defaultRowHeight="12.75"/>
  <cols>
    <col min="1" max="1" width="4.00390625" style="6" customWidth="1"/>
    <col min="2" max="2" width="19.57421875" style="418" customWidth="1"/>
    <col min="3" max="3" width="27.00390625" style="6" customWidth="1"/>
    <col min="4" max="4" width="11.421875" style="6" customWidth="1"/>
    <col min="5" max="5" width="25.57421875" style="6" customWidth="1"/>
    <col min="6" max="6" width="10.00390625" style="6" customWidth="1"/>
    <col min="7" max="7" width="12.00390625" style="6" customWidth="1"/>
    <col min="8" max="8" width="18.421875" style="6" customWidth="1"/>
    <col min="9" max="9" width="18.57421875" style="6" customWidth="1"/>
    <col min="10" max="10" width="17.140625" style="6" customWidth="1"/>
    <col min="11" max="11" width="19.00390625" style="6" customWidth="1"/>
    <col min="12" max="12" width="17.421875" style="6" customWidth="1"/>
    <col min="13" max="13" width="18.57421875" style="6" customWidth="1"/>
    <col min="14" max="14" width="19.7109375" style="6" customWidth="1"/>
    <col min="15" max="15" width="20.421875" style="6" customWidth="1"/>
    <col min="16" max="16" width="14.8515625" style="6" customWidth="1"/>
    <col min="17" max="17" width="18.28125" style="6" customWidth="1"/>
    <col min="18" max="18" width="15.57421875" style="6" customWidth="1"/>
    <col min="19" max="19" width="13.7109375" style="6" customWidth="1"/>
    <col min="20" max="20" width="17.00390625" style="6" customWidth="1"/>
    <col min="21" max="16384" width="9.140625" style="6" customWidth="1"/>
  </cols>
  <sheetData>
    <row r="1" spans="1:20" ht="60.75">
      <c r="A1" s="335"/>
      <c r="B1" s="336" t="s">
        <v>20</v>
      </c>
      <c r="C1" s="337" t="s">
        <v>165</v>
      </c>
      <c r="D1" s="335"/>
      <c r="E1" s="338"/>
      <c r="F1" s="338"/>
      <c r="G1" s="338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</row>
    <row r="2" spans="1:20" ht="40.5">
      <c r="A2" s="335"/>
      <c r="B2" s="336" t="s">
        <v>21</v>
      </c>
      <c r="C2" s="337" t="s">
        <v>102</v>
      </c>
      <c r="D2" s="335"/>
      <c r="E2" s="340"/>
      <c r="F2" s="341"/>
      <c r="G2" s="341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</row>
    <row r="3" spans="1:20" ht="40.5">
      <c r="A3" s="335"/>
      <c r="B3" s="336" t="s">
        <v>22</v>
      </c>
      <c r="C3" s="337" t="s">
        <v>23</v>
      </c>
      <c r="D3" s="335"/>
      <c r="E3" s="341"/>
      <c r="F3" s="341"/>
      <c r="G3" s="341"/>
      <c r="H3" s="342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</row>
    <row r="4" spans="1:20" ht="20.25">
      <c r="A4" s="335"/>
      <c r="B4" s="336"/>
      <c r="C4" s="337"/>
      <c r="D4" s="335"/>
      <c r="F4" s="341"/>
      <c r="G4" s="341"/>
      <c r="H4" s="341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</row>
    <row r="5" spans="1:20" ht="40.5">
      <c r="A5" s="343"/>
      <c r="B5" s="344"/>
      <c r="C5" s="345"/>
      <c r="D5" s="346"/>
      <c r="E5" s="346"/>
      <c r="F5" s="345"/>
      <c r="G5" s="345"/>
      <c r="H5" s="347"/>
      <c r="I5" s="348" t="s">
        <v>24</v>
      </c>
      <c r="J5" s="349" t="s">
        <v>25</v>
      </c>
      <c r="K5" s="350"/>
      <c r="L5" s="456" t="s">
        <v>26</v>
      </c>
      <c r="M5" s="456"/>
      <c r="N5" s="348"/>
      <c r="O5" s="350"/>
      <c r="P5" s="351" t="s">
        <v>27</v>
      </c>
      <c r="Q5" s="351"/>
      <c r="R5" s="346"/>
      <c r="S5" s="346"/>
      <c r="T5" s="346"/>
    </row>
    <row r="6" spans="1:20" ht="90" customHeight="1">
      <c r="A6" s="352" t="s">
        <v>0</v>
      </c>
      <c r="B6" s="348" t="s">
        <v>28</v>
      </c>
      <c r="C6" s="353" t="s">
        <v>66</v>
      </c>
      <c r="D6" s="348" t="s">
        <v>209</v>
      </c>
      <c r="E6" s="348" t="s">
        <v>29</v>
      </c>
      <c r="F6" s="348" t="s">
        <v>210</v>
      </c>
      <c r="G6" s="348" t="s">
        <v>58</v>
      </c>
      <c r="H6" s="348" t="s">
        <v>30</v>
      </c>
      <c r="I6" s="348" t="s">
        <v>31</v>
      </c>
      <c r="J6" s="348" t="s">
        <v>42</v>
      </c>
      <c r="K6" s="348" t="s">
        <v>211</v>
      </c>
      <c r="L6" s="348" t="s">
        <v>32</v>
      </c>
      <c r="M6" s="348" t="s">
        <v>33</v>
      </c>
      <c r="N6" s="348" t="s">
        <v>34</v>
      </c>
      <c r="O6" s="348" t="s">
        <v>55</v>
      </c>
      <c r="P6" s="348" t="s">
        <v>35</v>
      </c>
      <c r="Q6" s="348" t="s">
        <v>51</v>
      </c>
      <c r="R6" s="348" t="s">
        <v>95</v>
      </c>
      <c r="S6" s="348" t="s">
        <v>36</v>
      </c>
      <c r="T6" s="348" t="s">
        <v>37</v>
      </c>
    </row>
    <row r="7" spans="1:20" s="281" customFormat="1" ht="62.25" customHeight="1">
      <c r="A7" s="354">
        <v>1</v>
      </c>
      <c r="B7" s="355" t="str">
        <f>'[1]Prog C1'!$A$84</f>
        <v>Management of Coastal Erosion and Seaface Protection</v>
      </c>
      <c r="C7" s="420" t="s">
        <v>236</v>
      </c>
      <c r="D7" s="356"/>
      <c r="E7" s="357">
        <v>407250000</v>
      </c>
      <c r="F7" s="358" t="s">
        <v>98</v>
      </c>
      <c r="G7" s="359" t="s">
        <v>59</v>
      </c>
      <c r="H7" s="360">
        <v>44110</v>
      </c>
      <c r="I7" s="360" t="s">
        <v>260</v>
      </c>
      <c r="J7" s="360" t="s">
        <v>261</v>
      </c>
      <c r="K7" s="360" t="s">
        <v>262</v>
      </c>
      <c r="L7" s="360" t="s">
        <v>263</v>
      </c>
      <c r="M7" s="360" t="s">
        <v>264</v>
      </c>
      <c r="N7" s="360" t="s">
        <v>265</v>
      </c>
      <c r="O7" s="360" t="s">
        <v>266</v>
      </c>
      <c r="P7" s="360">
        <v>44200</v>
      </c>
      <c r="Q7" s="360">
        <v>44207</v>
      </c>
      <c r="R7" s="361">
        <v>44263</v>
      </c>
      <c r="S7" s="386">
        <v>44354</v>
      </c>
      <c r="T7" s="361">
        <v>44368</v>
      </c>
    </row>
    <row r="8" spans="1:21" ht="21.75" customHeight="1">
      <c r="A8" s="362"/>
      <c r="B8" s="363"/>
      <c r="C8" s="364"/>
      <c r="D8" s="365"/>
      <c r="E8" s="366"/>
      <c r="F8" s="364"/>
      <c r="G8" s="367" t="s">
        <v>57</v>
      </c>
      <c r="H8" s="368"/>
      <c r="I8" s="369"/>
      <c r="J8" s="369"/>
      <c r="K8" s="369"/>
      <c r="L8" s="368"/>
      <c r="M8" s="368"/>
      <c r="N8" s="368"/>
      <c r="O8" s="369"/>
      <c r="P8" s="369"/>
      <c r="Q8" s="368"/>
      <c r="R8" s="370"/>
      <c r="S8" s="370"/>
      <c r="T8" s="370"/>
      <c r="U8" s="371"/>
    </row>
    <row r="9" spans="1:20" ht="20.25">
      <c r="A9" s="372"/>
      <c r="B9" s="373"/>
      <c r="C9" s="372"/>
      <c r="D9" s="374"/>
      <c r="E9" s="375"/>
      <c r="F9" s="376"/>
      <c r="G9" s="376"/>
      <c r="H9" s="377"/>
      <c r="I9" s="378"/>
      <c r="J9" s="378"/>
      <c r="K9" s="378"/>
      <c r="L9" s="377"/>
      <c r="M9" s="377"/>
      <c r="N9" s="378"/>
      <c r="O9" s="378"/>
      <c r="P9" s="378"/>
      <c r="Q9" s="377"/>
      <c r="R9" s="379"/>
      <c r="S9" s="380"/>
      <c r="T9" s="380"/>
    </row>
    <row r="10" spans="1:20" s="281" customFormat="1" ht="84" customHeight="1">
      <c r="A10" s="381">
        <v>2</v>
      </c>
      <c r="B10" s="382" t="str">
        <f>'[1]Prog C1'!$A$65</f>
        <v>Maintenance of access roads to Government Properties</v>
      </c>
      <c r="C10" s="421" t="s">
        <v>237</v>
      </c>
      <c r="D10" s="384"/>
      <c r="E10" s="385">
        <f>'[1]Prog C1'!$K$81</f>
        <v>1160000000</v>
      </c>
      <c r="F10" s="358" t="s">
        <v>99</v>
      </c>
      <c r="G10" s="359" t="s">
        <v>59</v>
      </c>
      <c r="H10" s="360" t="s">
        <v>267</v>
      </c>
      <c r="I10" s="360" t="s">
        <v>268</v>
      </c>
      <c r="J10" s="360" t="s">
        <v>261</v>
      </c>
      <c r="K10" s="360" t="s">
        <v>269</v>
      </c>
      <c r="L10" s="360" t="s">
        <v>270</v>
      </c>
      <c r="M10" s="360" t="s">
        <v>264</v>
      </c>
      <c r="N10" s="360" t="s">
        <v>265</v>
      </c>
      <c r="O10" s="360" t="s">
        <v>266</v>
      </c>
      <c r="P10" s="360">
        <v>44200</v>
      </c>
      <c r="Q10" s="360">
        <v>44210</v>
      </c>
      <c r="R10" s="361">
        <v>44267</v>
      </c>
      <c r="S10" s="386">
        <v>44357</v>
      </c>
      <c r="T10" s="361">
        <v>44375</v>
      </c>
    </row>
    <row r="11" spans="1:20" ht="20.25">
      <c r="A11" s="387"/>
      <c r="B11" s="388"/>
      <c r="C11" s="376"/>
      <c r="D11" s="374"/>
      <c r="E11" s="389"/>
      <c r="F11" s="376"/>
      <c r="G11" s="367" t="s">
        <v>57</v>
      </c>
      <c r="H11" s="380"/>
      <c r="I11" s="380"/>
      <c r="J11" s="380"/>
      <c r="K11" s="380"/>
      <c r="L11" s="380"/>
      <c r="M11" s="380"/>
      <c r="N11" s="380"/>
      <c r="O11" s="380"/>
      <c r="P11" s="390"/>
      <c r="Q11" s="380"/>
      <c r="R11" s="379"/>
      <c r="S11" s="380"/>
      <c r="T11" s="380"/>
    </row>
    <row r="12" spans="1:20" ht="20.25">
      <c r="A12" s="372"/>
      <c r="B12" s="388"/>
      <c r="C12" s="376"/>
      <c r="D12" s="374"/>
      <c r="E12" s="389"/>
      <c r="F12" s="376"/>
      <c r="G12" s="376"/>
      <c r="H12" s="379"/>
      <c r="I12" s="379"/>
      <c r="J12" s="379"/>
      <c r="K12" s="379"/>
      <c r="L12" s="379"/>
      <c r="M12" s="379"/>
      <c r="N12" s="379"/>
      <c r="O12" s="379"/>
      <c r="P12" s="379"/>
      <c r="Q12" s="391"/>
      <c r="R12" s="379"/>
      <c r="S12" s="380"/>
      <c r="T12" s="380"/>
    </row>
    <row r="13" spans="1:20" s="281" customFormat="1" ht="102.75" customHeight="1">
      <c r="A13" s="383">
        <v>3</v>
      </c>
      <c r="B13" s="392" t="s">
        <v>134</v>
      </c>
      <c r="C13" s="421" t="s">
        <v>238</v>
      </c>
      <c r="D13" s="393"/>
      <c r="E13" s="357">
        <f>'[1]Prog B1'!$K$47</f>
        <v>5007400000</v>
      </c>
      <c r="F13" s="358" t="s">
        <v>99</v>
      </c>
      <c r="G13" s="359" t="s">
        <v>59</v>
      </c>
      <c r="H13" s="360" t="s">
        <v>267</v>
      </c>
      <c r="I13" s="360" t="s">
        <v>268</v>
      </c>
      <c r="J13" s="360" t="s">
        <v>271</v>
      </c>
      <c r="K13" s="360" t="s">
        <v>272</v>
      </c>
      <c r="L13" s="360" t="s">
        <v>264</v>
      </c>
      <c r="M13" s="360" t="s">
        <v>273</v>
      </c>
      <c r="N13" s="360" t="s">
        <v>274</v>
      </c>
      <c r="O13" s="360" t="s">
        <v>275</v>
      </c>
      <c r="P13" s="360">
        <v>44202</v>
      </c>
      <c r="Q13" s="360">
        <v>44214</v>
      </c>
      <c r="R13" s="361">
        <v>44267</v>
      </c>
      <c r="S13" s="386" t="s">
        <v>276</v>
      </c>
      <c r="T13" s="361">
        <v>44377</v>
      </c>
    </row>
    <row r="14" spans="1:20" ht="20.25">
      <c r="A14" s="372"/>
      <c r="B14" s="388"/>
      <c r="C14" s="394"/>
      <c r="D14" s="395"/>
      <c r="E14" s="375"/>
      <c r="F14" s="394"/>
      <c r="G14" s="396" t="s">
        <v>57</v>
      </c>
      <c r="H14" s="397"/>
      <c r="I14" s="398"/>
      <c r="J14" s="397"/>
      <c r="K14" s="397"/>
      <c r="L14" s="397"/>
      <c r="M14" s="397"/>
      <c r="N14" s="397"/>
      <c r="O14" s="397"/>
      <c r="P14" s="399"/>
      <c r="Q14" s="398"/>
      <c r="R14" s="398"/>
      <c r="S14" s="397"/>
      <c r="T14" s="397"/>
    </row>
    <row r="15" spans="1:20" ht="20.25">
      <c r="A15" s="14"/>
      <c r="B15" s="388"/>
      <c r="C15" s="394"/>
      <c r="D15" s="395"/>
      <c r="E15" s="400"/>
      <c r="F15" s="394"/>
      <c r="G15" s="394"/>
      <c r="H15" s="398"/>
      <c r="I15" s="398"/>
      <c r="J15" s="398"/>
      <c r="K15" s="398"/>
      <c r="L15" s="398"/>
      <c r="M15" s="398"/>
      <c r="N15" s="398"/>
      <c r="O15" s="398"/>
      <c r="P15" s="398"/>
      <c r="Q15" s="401"/>
      <c r="R15" s="398"/>
      <c r="S15" s="397"/>
      <c r="T15" s="397"/>
    </row>
    <row r="16" spans="1:20" ht="18" customHeight="1">
      <c r="A16" s="62"/>
      <c r="B16" s="402" t="s">
        <v>149</v>
      </c>
      <c r="C16" s="62"/>
      <c r="D16" s="146"/>
      <c r="E16" s="403">
        <f>SUM(E7:E15)</f>
        <v>6574650000</v>
      </c>
      <c r="F16" s="394"/>
      <c r="G16" s="394"/>
      <c r="H16" s="14"/>
      <c r="I16" s="14"/>
      <c r="J16" s="14"/>
      <c r="K16" s="14"/>
      <c r="L16" s="14"/>
      <c r="M16" s="14"/>
      <c r="N16" s="14"/>
      <c r="O16" s="14"/>
      <c r="P16" s="404"/>
      <c r="Q16" s="14"/>
      <c r="R16" s="394"/>
      <c r="S16" s="395"/>
      <c r="T16" s="395"/>
    </row>
    <row r="17" spans="1:20" ht="20.25">
      <c r="A17" s="405"/>
      <c r="B17" s="406"/>
      <c r="C17" s="405"/>
      <c r="D17" s="407"/>
      <c r="E17" s="408"/>
      <c r="F17" s="409"/>
      <c r="G17" s="409"/>
      <c r="H17" s="53"/>
      <c r="I17" s="53"/>
      <c r="J17" s="53"/>
      <c r="K17" s="53"/>
      <c r="L17" s="53"/>
      <c r="M17" s="53"/>
      <c r="N17" s="53"/>
      <c r="O17" s="53"/>
      <c r="P17" s="410"/>
      <c r="Q17" s="53"/>
      <c r="R17" s="409"/>
      <c r="S17" s="411"/>
      <c r="T17" s="411"/>
    </row>
    <row r="18" spans="1:20" ht="20.25">
      <c r="A18" s="405"/>
      <c r="B18" s="406"/>
      <c r="C18" s="405"/>
      <c r="D18" s="407"/>
      <c r="E18" s="408"/>
      <c r="F18" s="409"/>
      <c r="G18" s="409"/>
      <c r="H18" s="53"/>
      <c r="I18" s="53"/>
      <c r="J18" s="53"/>
      <c r="K18" s="53"/>
      <c r="L18" s="53"/>
      <c r="M18" s="53"/>
      <c r="N18" s="53"/>
      <c r="O18" s="53"/>
      <c r="P18" s="410"/>
      <c r="Q18" s="53"/>
      <c r="R18" s="409"/>
      <c r="S18" s="411"/>
      <c r="T18" s="411"/>
    </row>
    <row r="19" spans="1:20" ht="20.25">
      <c r="A19" s="405"/>
      <c r="B19" s="457" t="s">
        <v>46</v>
      </c>
      <c r="C19" s="457"/>
      <c r="D19" s="457"/>
      <c r="E19" s="457"/>
      <c r="F19" s="335"/>
      <c r="G19" s="335"/>
      <c r="H19" s="335"/>
      <c r="I19" s="335"/>
      <c r="J19" s="335"/>
      <c r="K19" s="412" t="s">
        <v>50</v>
      </c>
      <c r="L19" s="335"/>
      <c r="M19" s="335"/>
      <c r="N19" s="335"/>
      <c r="O19" s="335"/>
      <c r="P19" s="335"/>
      <c r="Q19" s="335"/>
      <c r="R19" s="335"/>
      <c r="S19" s="335"/>
      <c r="T19" s="411">
        <v>2019</v>
      </c>
    </row>
    <row r="20" spans="2:20" ht="20.25">
      <c r="B20" s="38" t="s">
        <v>222</v>
      </c>
      <c r="C20" s="14"/>
      <c r="D20" s="414"/>
      <c r="E20" s="412"/>
      <c r="F20" s="335"/>
      <c r="G20" s="335"/>
      <c r="H20" s="335"/>
      <c r="I20" s="335"/>
      <c r="J20" s="335"/>
      <c r="K20" s="412"/>
      <c r="L20" s="335"/>
      <c r="M20" s="412"/>
      <c r="N20" s="412"/>
      <c r="O20" s="412"/>
      <c r="P20" s="412"/>
      <c r="Q20" s="412"/>
      <c r="R20" s="412"/>
      <c r="S20" s="412"/>
      <c r="T20" s="415"/>
    </row>
    <row r="21" spans="2:19" ht="25.5" customHeight="1">
      <c r="B21" s="412" t="s">
        <v>169</v>
      </c>
      <c r="C21" s="413"/>
      <c r="D21" s="414"/>
      <c r="E21" s="412"/>
      <c r="F21" s="412"/>
      <c r="G21" s="412"/>
      <c r="H21" s="412"/>
      <c r="I21" s="412"/>
      <c r="J21" s="412"/>
      <c r="K21" s="412" t="s">
        <v>52</v>
      </c>
      <c r="L21" s="412"/>
      <c r="M21" s="412"/>
      <c r="N21" s="412"/>
      <c r="O21" s="412"/>
      <c r="P21" s="416"/>
      <c r="Q21" s="416"/>
      <c r="R21" s="415"/>
      <c r="S21" s="415"/>
    </row>
    <row r="22" spans="2:20" ht="25.5" customHeight="1">
      <c r="B22" s="412" t="s">
        <v>44</v>
      </c>
      <c r="C22" s="417"/>
      <c r="D22" s="414"/>
      <c r="E22" s="412"/>
      <c r="F22" s="412"/>
      <c r="G22" s="412"/>
      <c r="H22" s="412"/>
      <c r="I22" s="412"/>
      <c r="J22" s="412"/>
      <c r="K22" s="455" t="s">
        <v>278</v>
      </c>
      <c r="L22" s="455"/>
      <c r="M22" s="455"/>
      <c r="N22" s="455"/>
      <c r="O22" s="455"/>
      <c r="P22" s="455"/>
      <c r="Q22" s="455"/>
      <c r="R22" s="455"/>
      <c r="S22" s="455"/>
      <c r="T22" s="8"/>
    </row>
    <row r="23" spans="2:20" ht="20.25">
      <c r="B23" s="412" t="s">
        <v>44</v>
      </c>
      <c r="C23" s="417"/>
      <c r="D23" s="414"/>
      <c r="E23" s="412"/>
      <c r="F23" s="412"/>
      <c r="G23" s="412"/>
      <c r="H23" s="412"/>
      <c r="I23" s="412"/>
      <c r="J23" s="412"/>
      <c r="K23" s="455"/>
      <c r="L23" s="455"/>
      <c r="M23" s="455"/>
      <c r="N23" s="455"/>
      <c r="O23" s="455"/>
      <c r="P23" s="455"/>
      <c r="Q23" s="455"/>
      <c r="R23" s="455"/>
      <c r="S23" s="455"/>
      <c r="T23" s="8"/>
    </row>
    <row r="24" spans="18:20" ht="20.25">
      <c r="R24" s="8"/>
      <c r="S24" s="8"/>
      <c r="T24" s="8"/>
    </row>
    <row r="25" spans="2:20" ht="20.25">
      <c r="B25" s="406"/>
      <c r="C25" s="53"/>
      <c r="D25" s="56"/>
      <c r="E25" s="419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414"/>
      <c r="Q25" s="53"/>
      <c r="R25" s="409"/>
      <c r="S25" s="409"/>
      <c r="T25" s="409"/>
    </row>
    <row r="26" spans="18:20" ht="20.25">
      <c r="R26" s="8"/>
      <c r="S26" s="8"/>
      <c r="T26" s="8"/>
    </row>
    <row r="27" spans="18:20" ht="20.25">
      <c r="R27" s="8"/>
      <c r="S27" s="8"/>
      <c r="T27" s="8"/>
    </row>
    <row r="28" spans="18:20" ht="20.25">
      <c r="R28" s="8"/>
      <c r="S28" s="8"/>
      <c r="T28" s="8"/>
    </row>
    <row r="29" spans="18:20" ht="20.25">
      <c r="R29" s="8"/>
      <c r="S29" s="8"/>
      <c r="T29" s="8"/>
    </row>
  </sheetData>
  <sheetProtection/>
  <mergeCells count="4">
    <mergeCell ref="K23:S23"/>
    <mergeCell ref="L5:M5"/>
    <mergeCell ref="B19:E19"/>
    <mergeCell ref="K22:S22"/>
  </mergeCells>
  <printOptions horizontalCentered="1"/>
  <pageMargins left="0.16" right="0.17" top="0" bottom="0" header="0.5" footer="0.5"/>
  <pageSetup horizontalDpi="600" verticalDpi="600" orientation="landscape" paperSize="9" scale="45" r:id="rId1"/>
  <colBreaks count="1" manualBreakCount="1">
    <brk id="20" max="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46"/>
  <sheetViews>
    <sheetView tabSelected="1" view="pageBreakPreview" zoomScale="60" zoomScalePageLayoutView="0" workbookViewId="0" topLeftCell="A12">
      <pane ySplit="1" topLeftCell="A25" activePane="bottomLeft" state="frozen"/>
      <selection pane="topLeft" activeCell="A12" sqref="A12"/>
      <selection pane="bottomLeft" activeCell="F46" sqref="F46"/>
    </sheetView>
  </sheetViews>
  <sheetFormatPr defaultColWidth="9.140625" defaultRowHeight="12.75"/>
  <cols>
    <col min="1" max="1" width="18.28125" style="82" customWidth="1"/>
    <col min="2" max="2" width="22.57421875" style="82" customWidth="1"/>
    <col min="3" max="3" width="18.8515625" style="82" customWidth="1"/>
    <col min="4" max="4" width="22.00390625" style="82" customWidth="1"/>
    <col min="5" max="7" width="9.140625" style="82" customWidth="1"/>
    <col min="8" max="8" width="11.57421875" style="82" bestFit="1" customWidth="1"/>
    <col min="9" max="9" width="15.140625" style="82" customWidth="1"/>
    <col min="10" max="10" width="14.421875" style="82" bestFit="1" customWidth="1"/>
    <col min="11" max="11" width="17.00390625" style="82" customWidth="1"/>
    <col min="12" max="12" width="21.140625" style="82" customWidth="1"/>
    <col min="13" max="13" width="15.57421875" style="82" customWidth="1"/>
    <col min="14" max="14" width="14.421875" style="82" bestFit="1" customWidth="1"/>
    <col min="15" max="15" width="15.7109375" style="82" customWidth="1"/>
    <col min="16" max="16" width="16.7109375" style="82" customWidth="1"/>
    <col min="17" max="17" width="14.421875" style="82" bestFit="1" customWidth="1"/>
    <col min="18" max="18" width="15.57421875" style="82" customWidth="1"/>
    <col min="19" max="23" width="14.421875" style="82" bestFit="1" customWidth="1"/>
    <col min="24" max="24" width="9.140625" style="82" customWidth="1"/>
    <col min="25" max="25" width="14.421875" style="82" bestFit="1" customWidth="1"/>
    <col min="26" max="27" width="13.00390625" style="82" bestFit="1" customWidth="1"/>
    <col min="28" max="29" width="9.140625" style="82" customWidth="1"/>
    <col min="30" max="30" width="13.00390625" style="82" bestFit="1" customWidth="1"/>
    <col min="31" max="16384" width="9.140625" style="82" customWidth="1"/>
  </cols>
  <sheetData>
    <row r="1" spans="1:31" ht="19.5">
      <c r="A1" s="84"/>
      <c r="B1" s="182" t="s">
        <v>139</v>
      </c>
      <c r="C1" s="84"/>
      <c r="D1" s="84"/>
      <c r="E1" s="84"/>
      <c r="F1" s="84"/>
      <c r="G1" s="183"/>
      <c r="H1" s="84"/>
      <c r="I1" s="84"/>
      <c r="J1" s="84"/>
      <c r="K1" s="84"/>
      <c r="L1" s="84"/>
      <c r="M1" s="84"/>
      <c r="N1" s="183"/>
      <c r="O1" s="183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</row>
    <row r="2" spans="1:31" ht="18.75">
      <c r="A2" s="84"/>
      <c r="B2" s="84"/>
      <c r="C2" s="84"/>
      <c r="D2" s="84"/>
      <c r="E2" s="84"/>
      <c r="F2" s="84"/>
      <c r="G2" s="183"/>
      <c r="H2" s="84"/>
      <c r="I2" s="84"/>
      <c r="J2" s="84"/>
      <c r="K2" s="84"/>
      <c r="L2" s="84"/>
      <c r="M2" s="84"/>
      <c r="N2" s="183"/>
      <c r="O2" s="183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</row>
    <row r="3" spans="1:31" ht="18.75">
      <c r="A3" s="84"/>
      <c r="B3" s="184" t="s">
        <v>20</v>
      </c>
      <c r="C3" s="84"/>
      <c r="D3" s="84" t="s">
        <v>163</v>
      </c>
      <c r="E3" s="84"/>
      <c r="F3" s="84"/>
      <c r="G3" s="183"/>
      <c r="H3" s="84"/>
      <c r="I3" s="84"/>
      <c r="J3" s="84"/>
      <c r="K3" s="84"/>
      <c r="L3" s="84"/>
      <c r="M3" s="84"/>
      <c r="N3" s="183"/>
      <c r="O3" s="183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</row>
    <row r="4" spans="1:31" ht="18.75">
      <c r="A4" s="84"/>
      <c r="B4" s="84"/>
      <c r="C4" s="84"/>
      <c r="D4" s="84"/>
      <c r="E4" s="84"/>
      <c r="F4" s="84"/>
      <c r="G4" s="183"/>
      <c r="H4" s="84"/>
      <c r="I4" s="84"/>
      <c r="J4" s="84"/>
      <c r="K4" s="84"/>
      <c r="L4" s="84"/>
      <c r="M4" s="84"/>
      <c r="N4" s="183"/>
      <c r="O4" s="183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</row>
    <row r="5" spans="1:31" ht="18.75">
      <c r="A5" s="84"/>
      <c r="B5" s="84"/>
      <c r="C5" s="84"/>
      <c r="D5" s="84"/>
      <c r="E5" s="84"/>
      <c r="F5" s="84"/>
      <c r="G5" s="183"/>
      <c r="H5" s="84"/>
      <c r="I5" s="84"/>
      <c r="J5" s="84"/>
      <c r="K5" s="84"/>
      <c r="L5" s="84"/>
      <c r="M5" s="84"/>
      <c r="N5" s="183"/>
      <c r="O5" s="183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</row>
    <row r="6" spans="1:31" ht="18.75">
      <c r="A6" s="84"/>
      <c r="B6" s="184" t="s">
        <v>21</v>
      </c>
      <c r="C6" s="84"/>
      <c r="D6" s="84" t="s">
        <v>102</v>
      </c>
      <c r="E6" s="84"/>
      <c r="F6" s="84"/>
      <c r="G6" s="183"/>
      <c r="H6" s="84"/>
      <c r="I6" s="84"/>
      <c r="J6" s="84"/>
      <c r="K6" s="84"/>
      <c r="L6" s="84"/>
      <c r="M6" s="84"/>
      <c r="N6" s="183"/>
      <c r="O6" s="183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</row>
    <row r="7" spans="1:31" ht="18.75">
      <c r="A7" s="84"/>
      <c r="B7" s="184"/>
      <c r="C7" s="84"/>
      <c r="D7" s="84"/>
      <c r="E7" s="84"/>
      <c r="F7" s="84"/>
      <c r="G7" s="183"/>
      <c r="H7" s="84"/>
      <c r="I7" s="84"/>
      <c r="J7" s="84"/>
      <c r="K7" s="84"/>
      <c r="L7" s="84"/>
      <c r="M7" s="84"/>
      <c r="N7" s="183"/>
      <c r="O7" s="183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</row>
    <row r="8" spans="1:31" ht="18.75">
      <c r="A8" s="84"/>
      <c r="B8" s="184"/>
      <c r="C8" s="84"/>
      <c r="D8" s="84"/>
      <c r="E8" s="84"/>
      <c r="F8" s="84"/>
      <c r="G8" s="183"/>
      <c r="H8" s="84"/>
      <c r="I8" s="84"/>
      <c r="J8" s="84"/>
      <c r="K8" s="84"/>
      <c r="L8" s="84"/>
      <c r="M8" s="84"/>
      <c r="N8" s="183"/>
      <c r="O8" s="183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</row>
    <row r="9" spans="1:31" ht="18.75">
      <c r="A9" s="84"/>
      <c r="B9" s="184" t="s">
        <v>22</v>
      </c>
      <c r="C9" s="84"/>
      <c r="D9" s="84" t="s">
        <v>23</v>
      </c>
      <c r="E9" s="84"/>
      <c r="F9" s="84"/>
      <c r="G9" s="183"/>
      <c r="H9" s="84"/>
      <c r="I9" s="84"/>
      <c r="J9" s="84"/>
      <c r="K9" s="84"/>
      <c r="L9" s="84"/>
      <c r="M9" s="84"/>
      <c r="N9" s="183"/>
      <c r="O9" s="183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</row>
    <row r="10" spans="1:31" ht="6.75" customHeight="1" hidden="1">
      <c r="A10" s="84"/>
      <c r="B10" s="84"/>
      <c r="C10" s="84"/>
      <c r="D10" s="84"/>
      <c r="E10" s="84"/>
      <c r="F10" s="84"/>
      <c r="G10" s="183"/>
      <c r="H10" s="84"/>
      <c r="I10" s="84"/>
      <c r="J10" s="84"/>
      <c r="K10" s="84"/>
      <c r="L10" s="84"/>
      <c r="M10" s="84"/>
      <c r="N10" s="183"/>
      <c r="O10" s="183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</row>
    <row r="11" spans="1:31" ht="42.75" customHeight="1">
      <c r="A11" s="185"/>
      <c r="B11" s="185"/>
      <c r="C11" s="186"/>
      <c r="D11" s="187" t="s">
        <v>60</v>
      </c>
      <c r="E11" s="188"/>
      <c r="F11" s="189"/>
      <c r="G11" s="190"/>
      <c r="H11" s="191"/>
      <c r="I11" s="192" t="s">
        <v>140</v>
      </c>
      <c r="J11" s="193"/>
      <c r="K11" s="191"/>
      <c r="L11" s="192" t="s">
        <v>61</v>
      </c>
      <c r="M11" s="194"/>
      <c r="N11" s="191" t="s">
        <v>62</v>
      </c>
      <c r="O11" s="193" t="s">
        <v>62</v>
      </c>
      <c r="P11" s="195"/>
      <c r="Q11" s="196" t="s">
        <v>63</v>
      </c>
      <c r="R11" s="196"/>
      <c r="S11" s="196"/>
      <c r="T11" s="189"/>
      <c r="U11" s="186"/>
      <c r="V11" s="197" t="s">
        <v>64</v>
      </c>
      <c r="W11" s="189"/>
      <c r="X11" s="198"/>
      <c r="Y11" s="197" t="s">
        <v>65</v>
      </c>
      <c r="Z11" s="188"/>
      <c r="AA11" s="198"/>
      <c r="AB11" s="197" t="s">
        <v>27</v>
      </c>
      <c r="AC11" s="188"/>
      <c r="AD11" s="188"/>
      <c r="AE11" s="189"/>
    </row>
    <row r="12" spans="1:31" ht="112.5">
      <c r="A12" s="174"/>
      <c r="B12" s="199" t="s">
        <v>141</v>
      </c>
      <c r="C12" s="174" t="s">
        <v>66</v>
      </c>
      <c r="D12" s="174" t="s">
        <v>67</v>
      </c>
      <c r="E12" s="174" t="s">
        <v>212</v>
      </c>
      <c r="F12" s="174" t="s">
        <v>68</v>
      </c>
      <c r="G12" s="174" t="s">
        <v>69</v>
      </c>
      <c r="H12" s="174" t="s">
        <v>70</v>
      </c>
      <c r="I12" s="174" t="s">
        <v>71</v>
      </c>
      <c r="J12" s="174" t="s">
        <v>72</v>
      </c>
      <c r="K12" s="174" t="s">
        <v>73</v>
      </c>
      <c r="L12" s="174" t="s">
        <v>74</v>
      </c>
      <c r="M12" s="174" t="s">
        <v>75</v>
      </c>
      <c r="N12" s="174" t="s">
        <v>76</v>
      </c>
      <c r="O12" s="174" t="s">
        <v>77</v>
      </c>
      <c r="P12" s="174" t="s">
        <v>78</v>
      </c>
      <c r="Q12" s="174" t="s">
        <v>79</v>
      </c>
      <c r="R12" s="174" t="s">
        <v>80</v>
      </c>
      <c r="S12" s="174" t="s">
        <v>81</v>
      </c>
      <c r="T12" s="174" t="s">
        <v>82</v>
      </c>
      <c r="U12" s="174" t="s">
        <v>64</v>
      </c>
      <c r="V12" s="174" t="s">
        <v>83</v>
      </c>
      <c r="W12" s="174" t="s">
        <v>84</v>
      </c>
      <c r="X12" s="174" t="s">
        <v>85</v>
      </c>
      <c r="Y12" s="174" t="s">
        <v>86</v>
      </c>
      <c r="Z12" s="174" t="s">
        <v>87</v>
      </c>
      <c r="AA12" s="174" t="s">
        <v>88</v>
      </c>
      <c r="AB12" s="174" t="s">
        <v>89</v>
      </c>
      <c r="AC12" s="174" t="s">
        <v>90</v>
      </c>
      <c r="AD12" s="174" t="s">
        <v>91</v>
      </c>
      <c r="AE12" s="174" t="s">
        <v>92</v>
      </c>
    </row>
    <row r="13" spans="1:31" ht="18.75">
      <c r="A13" s="200" t="s">
        <v>213</v>
      </c>
      <c r="B13" s="201"/>
      <c r="C13" s="202"/>
      <c r="D13" s="202"/>
      <c r="E13" s="202"/>
      <c r="F13" s="202"/>
      <c r="G13" s="203"/>
      <c r="H13" s="202"/>
      <c r="I13" s="202"/>
      <c r="J13" s="202"/>
      <c r="K13" s="202"/>
      <c r="L13" s="202"/>
      <c r="M13" s="202"/>
      <c r="N13" s="203"/>
      <c r="O13" s="203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</row>
    <row r="14" spans="1:31" ht="18.75">
      <c r="A14" s="200"/>
      <c r="B14" s="201"/>
      <c r="C14" s="202"/>
      <c r="D14" s="202"/>
      <c r="E14" s="202"/>
      <c r="F14" s="202"/>
      <c r="G14" s="203"/>
      <c r="H14" s="202"/>
      <c r="I14" s="202"/>
      <c r="J14" s="202"/>
      <c r="K14" s="202"/>
      <c r="L14" s="202"/>
      <c r="M14" s="202"/>
      <c r="N14" s="203"/>
      <c r="O14" s="203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</row>
    <row r="15" spans="1:31" s="240" customFormat="1" ht="65.25" customHeight="1">
      <c r="A15" s="427">
        <v>1</v>
      </c>
      <c r="B15" s="253" t="str">
        <f>'[1]Prog E1'!$A$28</f>
        <v>Security  services to MWPA &amp; Youyi Building</v>
      </c>
      <c r="C15" s="244" t="s">
        <v>239</v>
      </c>
      <c r="D15" s="245">
        <f>'[1]Prog E1'!$K$40</f>
        <v>1132800000</v>
      </c>
      <c r="E15" s="242"/>
      <c r="F15" s="242" t="s">
        <v>99</v>
      </c>
      <c r="G15" s="246" t="s">
        <v>56</v>
      </c>
      <c r="H15" s="247">
        <v>44081</v>
      </c>
      <c r="I15" s="247">
        <v>44120</v>
      </c>
      <c r="J15" s="247">
        <v>44123</v>
      </c>
      <c r="K15" s="247">
        <v>44130</v>
      </c>
      <c r="L15" s="247">
        <v>44137</v>
      </c>
      <c r="M15" s="247">
        <v>44151</v>
      </c>
      <c r="N15" s="247">
        <v>44152</v>
      </c>
      <c r="O15" s="247">
        <v>44183</v>
      </c>
      <c r="P15" s="247">
        <v>44188</v>
      </c>
      <c r="Q15" s="247">
        <v>44193</v>
      </c>
      <c r="R15" s="247">
        <v>44207</v>
      </c>
      <c r="S15" s="247">
        <v>44214</v>
      </c>
      <c r="T15" s="247">
        <v>44228</v>
      </c>
      <c r="U15" s="247">
        <v>44242</v>
      </c>
      <c r="V15" s="247">
        <v>44249</v>
      </c>
      <c r="W15" s="247">
        <v>44257</v>
      </c>
      <c r="X15" s="246" t="s">
        <v>48</v>
      </c>
      <c r="Y15" s="247">
        <v>44263</v>
      </c>
      <c r="Z15" s="247">
        <v>44277</v>
      </c>
      <c r="AA15" s="247">
        <v>44298</v>
      </c>
      <c r="AB15" s="247"/>
      <c r="AC15" s="246" t="s">
        <v>48</v>
      </c>
      <c r="AD15" s="246" t="s">
        <v>138</v>
      </c>
      <c r="AE15" s="246" t="s">
        <v>48</v>
      </c>
    </row>
    <row r="16" spans="1:31" ht="18.75">
      <c r="A16" s="200"/>
      <c r="B16" s="207"/>
      <c r="C16" s="202"/>
      <c r="D16" s="208"/>
      <c r="E16" s="202"/>
      <c r="F16" s="202"/>
      <c r="G16" s="205" t="s">
        <v>57</v>
      </c>
      <c r="H16" s="209"/>
      <c r="I16" s="209"/>
      <c r="J16" s="202"/>
      <c r="K16" s="202"/>
      <c r="L16" s="202"/>
      <c r="M16" s="202"/>
      <c r="N16" s="203"/>
      <c r="O16" s="203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</row>
    <row r="17" spans="1:31" ht="18.75">
      <c r="A17" s="200"/>
      <c r="B17" s="207"/>
      <c r="C17" s="202"/>
      <c r="D17" s="208"/>
      <c r="E17" s="202"/>
      <c r="F17" s="202"/>
      <c r="G17" s="203"/>
      <c r="H17" s="209"/>
      <c r="I17" s="209"/>
      <c r="J17" s="202"/>
      <c r="K17" s="202"/>
      <c r="L17" s="202"/>
      <c r="M17" s="202"/>
      <c r="N17" s="203"/>
      <c r="O17" s="203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</row>
    <row r="18" spans="1:31" s="240" customFormat="1" ht="60" customHeight="1">
      <c r="A18" s="427">
        <v>2</v>
      </c>
      <c r="B18" s="248" t="str">
        <f>'[1]Prog E1'!$A$14</f>
        <v>Cleaning services to MWPA &amp; Youyi Building</v>
      </c>
      <c r="C18" s="258" t="s">
        <v>240</v>
      </c>
      <c r="D18" s="249">
        <f>'[1]Prog E1'!$K$25</f>
        <v>876000000</v>
      </c>
      <c r="E18" s="242"/>
      <c r="F18" s="242" t="s">
        <v>99</v>
      </c>
      <c r="G18" s="246" t="s">
        <v>56</v>
      </c>
      <c r="H18" s="247">
        <v>44081</v>
      </c>
      <c r="I18" s="247">
        <v>44120</v>
      </c>
      <c r="J18" s="247">
        <v>44123</v>
      </c>
      <c r="K18" s="247">
        <v>44130</v>
      </c>
      <c r="L18" s="247">
        <v>44137</v>
      </c>
      <c r="M18" s="247">
        <v>44151</v>
      </c>
      <c r="N18" s="247">
        <v>44152</v>
      </c>
      <c r="O18" s="247">
        <v>44183</v>
      </c>
      <c r="P18" s="247">
        <v>44188</v>
      </c>
      <c r="Q18" s="247">
        <v>44193</v>
      </c>
      <c r="R18" s="247">
        <v>44207</v>
      </c>
      <c r="S18" s="247">
        <v>44214</v>
      </c>
      <c r="T18" s="247">
        <v>44228</v>
      </c>
      <c r="U18" s="247">
        <v>44242</v>
      </c>
      <c r="V18" s="247">
        <v>44249</v>
      </c>
      <c r="W18" s="247">
        <v>44257</v>
      </c>
      <c r="X18" s="246" t="s">
        <v>48</v>
      </c>
      <c r="Y18" s="247">
        <v>44263</v>
      </c>
      <c r="Z18" s="247">
        <v>44277</v>
      </c>
      <c r="AA18" s="247">
        <v>44298</v>
      </c>
      <c r="AB18" s="247"/>
      <c r="AC18" s="246" t="s">
        <v>48</v>
      </c>
      <c r="AD18" s="246" t="s">
        <v>138</v>
      </c>
      <c r="AE18" s="246" t="s">
        <v>48</v>
      </c>
    </row>
    <row r="19" spans="1:31" ht="22.5" customHeight="1">
      <c r="A19" s="202"/>
      <c r="B19" s="204"/>
      <c r="C19" s="211"/>
      <c r="D19" s="210"/>
      <c r="E19" s="202"/>
      <c r="F19" s="202"/>
      <c r="G19" s="205" t="s">
        <v>57</v>
      </c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</row>
    <row r="20" spans="1:31" ht="17.25" customHeight="1">
      <c r="A20" s="202"/>
      <c r="B20" s="204"/>
      <c r="C20" s="211"/>
      <c r="D20" s="210"/>
      <c r="E20" s="202"/>
      <c r="F20" s="202"/>
      <c r="G20" s="212"/>
      <c r="H20" s="203"/>
      <c r="I20" s="20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</row>
    <row r="21" spans="1:31" s="240" customFormat="1" ht="37.5" customHeight="1">
      <c r="A21" s="242">
        <v>3</v>
      </c>
      <c r="B21" s="251" t="s">
        <v>135</v>
      </c>
      <c r="C21" s="258" t="s">
        <v>241</v>
      </c>
      <c r="D21" s="249">
        <f>'[1]Prog A1'!$K$154+'[1]Prog A1'!$K$155+'[1]Prog A1'!$K$156+'[1]Prog A1'!$K$157+'[1]Prog A1'!$K$158+'[1]Prog A1'!$K$164+'[1]Prog A1'!$K$165+'[1]Prog A1'!$K$166+'[1]Prog A1'!$K$167+'[1]Prog A1'!$K$168+'[1]Prog D1'!$K$50+'[1]Prog D1'!$K$54</f>
        <v>445600000</v>
      </c>
      <c r="E21" s="242"/>
      <c r="F21" s="242" t="s">
        <v>98</v>
      </c>
      <c r="G21" s="246" t="s">
        <v>56</v>
      </c>
      <c r="H21" s="247" t="s">
        <v>12</v>
      </c>
      <c r="I21" s="246" t="s">
        <v>12</v>
      </c>
      <c r="J21" s="246" t="s">
        <v>12</v>
      </c>
      <c r="K21" s="246" t="s">
        <v>12</v>
      </c>
      <c r="L21" s="247">
        <v>44092</v>
      </c>
      <c r="M21" s="247">
        <v>44106</v>
      </c>
      <c r="N21" s="247">
        <v>44109</v>
      </c>
      <c r="O21" s="247">
        <v>44134</v>
      </c>
      <c r="P21" s="247">
        <v>44140</v>
      </c>
      <c r="Q21" s="247">
        <v>44144</v>
      </c>
      <c r="R21" s="247">
        <v>44148</v>
      </c>
      <c r="S21" s="247">
        <v>44153</v>
      </c>
      <c r="T21" s="247">
        <v>44165</v>
      </c>
      <c r="U21" s="247">
        <v>44179</v>
      </c>
      <c r="V21" s="247">
        <v>44186</v>
      </c>
      <c r="W21" s="247">
        <v>44193</v>
      </c>
      <c r="X21" s="246" t="s">
        <v>48</v>
      </c>
      <c r="Y21" s="247">
        <v>44200</v>
      </c>
      <c r="Z21" s="247">
        <v>44207</v>
      </c>
      <c r="AA21" s="247">
        <v>44228</v>
      </c>
      <c r="AB21" s="247"/>
      <c r="AC21" s="246" t="s">
        <v>48</v>
      </c>
      <c r="AD21" s="247">
        <v>44235</v>
      </c>
      <c r="AE21" s="246" t="s">
        <v>48</v>
      </c>
    </row>
    <row r="22" spans="1:31" ht="22.5" customHeight="1">
      <c r="A22" s="202"/>
      <c r="B22" s="204"/>
      <c r="C22" s="211"/>
      <c r="D22" s="210"/>
      <c r="E22" s="202"/>
      <c r="F22" s="202"/>
      <c r="G22" s="205" t="s">
        <v>57</v>
      </c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</row>
    <row r="23" spans="1:31" ht="15.75" customHeight="1">
      <c r="A23" s="202"/>
      <c r="B23" s="204"/>
      <c r="C23" s="211"/>
      <c r="D23" s="210"/>
      <c r="E23" s="202"/>
      <c r="F23" s="202"/>
      <c r="G23" s="212"/>
      <c r="H23" s="203"/>
      <c r="I23" s="20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</row>
    <row r="24" spans="1:31" s="240" customFormat="1" ht="83.25" customHeight="1">
      <c r="A24" s="242">
        <v>4</v>
      </c>
      <c r="B24" s="250" t="str">
        <f>'[1]Prog E1'!$A$44</f>
        <v>Routine Maintenece at Youyi Building and Miatta Conference Centre</v>
      </c>
      <c r="C24" s="252" t="s">
        <v>242</v>
      </c>
      <c r="D24" s="249">
        <f>'[1]Prog E1'!$K$54</f>
        <v>60000000</v>
      </c>
      <c r="E24" s="242"/>
      <c r="F24" s="242" t="s">
        <v>100</v>
      </c>
      <c r="G24" s="246" t="s">
        <v>56</v>
      </c>
      <c r="H24" s="247" t="s">
        <v>12</v>
      </c>
      <c r="I24" s="247" t="s">
        <v>12</v>
      </c>
      <c r="J24" s="247" t="s">
        <v>12</v>
      </c>
      <c r="K24" s="247" t="s">
        <v>12</v>
      </c>
      <c r="L24" s="247">
        <v>44137</v>
      </c>
      <c r="M24" s="247">
        <v>44144</v>
      </c>
      <c r="N24" s="247">
        <v>44148</v>
      </c>
      <c r="O24" s="247">
        <v>44162</v>
      </c>
      <c r="P24" s="247" t="s">
        <v>12</v>
      </c>
      <c r="Q24" s="247" t="s">
        <v>12</v>
      </c>
      <c r="R24" s="246" t="s">
        <v>12</v>
      </c>
      <c r="S24" s="247">
        <v>44169</v>
      </c>
      <c r="T24" s="247">
        <v>44183</v>
      </c>
      <c r="U24" s="246" t="s">
        <v>12</v>
      </c>
      <c r="V24" s="246" t="s">
        <v>12</v>
      </c>
      <c r="W24" s="246" t="s">
        <v>12</v>
      </c>
      <c r="X24" s="246" t="s">
        <v>48</v>
      </c>
      <c r="Y24" s="247">
        <v>44193</v>
      </c>
      <c r="Z24" s="247">
        <v>44208</v>
      </c>
      <c r="AA24" s="247" t="s">
        <v>12</v>
      </c>
      <c r="AB24" s="247" t="s">
        <v>12</v>
      </c>
      <c r="AC24" s="246" t="s">
        <v>12</v>
      </c>
      <c r="AD24" s="247">
        <v>44221</v>
      </c>
      <c r="AE24" s="246" t="s">
        <v>48</v>
      </c>
    </row>
    <row r="25" spans="1:31" ht="22.5" customHeight="1">
      <c r="A25" s="202"/>
      <c r="B25" s="204"/>
      <c r="C25" s="211"/>
      <c r="D25" s="210"/>
      <c r="E25" s="270"/>
      <c r="F25" s="270"/>
      <c r="G25" s="271" t="s">
        <v>57</v>
      </c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AA25" s="272"/>
      <c r="AB25" s="272"/>
      <c r="AC25" s="272"/>
      <c r="AD25" s="272"/>
      <c r="AE25" s="272"/>
    </row>
    <row r="26" spans="1:31" ht="15.75" customHeight="1">
      <c r="A26" s="202"/>
      <c r="B26" s="204"/>
      <c r="C26" s="211"/>
      <c r="D26" s="210"/>
      <c r="E26" s="202"/>
      <c r="F26" s="202"/>
      <c r="G26" s="212"/>
      <c r="H26" s="203"/>
      <c r="I26" s="20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</row>
    <row r="27" spans="1:31" s="240" customFormat="1" ht="37.5" customHeight="1">
      <c r="A27" s="427">
        <v>5</v>
      </c>
      <c r="B27" s="243" t="s">
        <v>116</v>
      </c>
      <c r="C27" s="252" t="s">
        <v>243</v>
      </c>
      <c r="D27" s="249">
        <f>'[1]Prog D1'!$K$51+'[1]Prog D1'!$K$52+'[1]Prog D1'!$K$53</f>
        <v>68000000</v>
      </c>
      <c r="E27" s="242"/>
      <c r="F27" s="242" t="s">
        <v>100</v>
      </c>
      <c r="G27" s="246" t="s">
        <v>56</v>
      </c>
      <c r="H27" s="247" t="s">
        <v>12</v>
      </c>
      <c r="I27" s="247" t="s">
        <v>12</v>
      </c>
      <c r="J27" s="247" t="s">
        <v>12</v>
      </c>
      <c r="K27" s="247" t="s">
        <v>12</v>
      </c>
      <c r="L27" s="247">
        <v>44137</v>
      </c>
      <c r="M27" s="247">
        <v>44144</v>
      </c>
      <c r="N27" s="247">
        <v>44148</v>
      </c>
      <c r="O27" s="247">
        <v>44162</v>
      </c>
      <c r="P27" s="247" t="s">
        <v>12</v>
      </c>
      <c r="Q27" s="247" t="s">
        <v>12</v>
      </c>
      <c r="R27" s="246" t="s">
        <v>12</v>
      </c>
      <c r="S27" s="247">
        <v>44169</v>
      </c>
      <c r="T27" s="247">
        <v>44183</v>
      </c>
      <c r="U27" s="246" t="s">
        <v>12</v>
      </c>
      <c r="V27" s="246" t="s">
        <v>12</v>
      </c>
      <c r="W27" s="246" t="s">
        <v>12</v>
      </c>
      <c r="X27" s="246" t="s">
        <v>48</v>
      </c>
      <c r="Y27" s="247">
        <v>44193</v>
      </c>
      <c r="Z27" s="247">
        <v>44208</v>
      </c>
      <c r="AA27" s="247" t="s">
        <v>12</v>
      </c>
      <c r="AB27" s="247" t="s">
        <v>12</v>
      </c>
      <c r="AC27" s="246" t="s">
        <v>12</v>
      </c>
      <c r="AD27" s="247">
        <v>44221</v>
      </c>
      <c r="AE27" s="246" t="s">
        <v>48</v>
      </c>
    </row>
    <row r="28" spans="1:31" ht="22.5" customHeight="1">
      <c r="A28" s="202"/>
      <c r="B28" s="204"/>
      <c r="C28" s="211"/>
      <c r="D28" s="210"/>
      <c r="E28" s="202"/>
      <c r="F28" s="202"/>
      <c r="G28" s="205" t="s">
        <v>57</v>
      </c>
      <c r="H28" s="206"/>
      <c r="I28" s="206"/>
      <c r="J28" s="206"/>
      <c r="K28" s="206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</row>
    <row r="29" spans="1:31" ht="16.5" customHeight="1">
      <c r="A29" s="202"/>
      <c r="B29" s="204"/>
      <c r="C29" s="211"/>
      <c r="D29" s="210"/>
      <c r="E29" s="202"/>
      <c r="F29" s="202"/>
      <c r="G29" s="212"/>
      <c r="H29" s="206"/>
      <c r="I29" s="206"/>
      <c r="J29" s="206"/>
      <c r="K29" s="206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</row>
    <row r="30" spans="1:31" s="240" customFormat="1" ht="35.25" customHeight="1">
      <c r="A30" s="427">
        <v>6</v>
      </c>
      <c r="B30" s="243" t="s">
        <v>136</v>
      </c>
      <c r="C30" s="252" t="s">
        <v>244</v>
      </c>
      <c r="D30" s="249">
        <f>'[1]Prog A1'!$K$104</f>
        <v>30000000</v>
      </c>
      <c r="E30" s="242"/>
      <c r="F30" s="242" t="s">
        <v>100</v>
      </c>
      <c r="G30" s="246" t="s">
        <v>56</v>
      </c>
      <c r="H30" s="247" t="s">
        <v>12</v>
      </c>
      <c r="I30" s="247" t="s">
        <v>12</v>
      </c>
      <c r="J30" s="247" t="s">
        <v>12</v>
      </c>
      <c r="K30" s="247" t="s">
        <v>12</v>
      </c>
      <c r="L30" s="247">
        <v>44137</v>
      </c>
      <c r="M30" s="247">
        <v>44144</v>
      </c>
      <c r="N30" s="247">
        <v>44148</v>
      </c>
      <c r="O30" s="247">
        <v>44162</v>
      </c>
      <c r="P30" s="247" t="s">
        <v>12</v>
      </c>
      <c r="Q30" s="247" t="s">
        <v>12</v>
      </c>
      <c r="R30" s="246" t="s">
        <v>12</v>
      </c>
      <c r="S30" s="247">
        <v>44169</v>
      </c>
      <c r="T30" s="247">
        <v>44183</v>
      </c>
      <c r="U30" s="246" t="s">
        <v>12</v>
      </c>
      <c r="V30" s="246" t="s">
        <v>12</v>
      </c>
      <c r="W30" s="246" t="s">
        <v>12</v>
      </c>
      <c r="X30" s="246" t="s">
        <v>48</v>
      </c>
      <c r="Y30" s="247">
        <v>44193</v>
      </c>
      <c r="Z30" s="247">
        <v>44208</v>
      </c>
      <c r="AA30" s="247" t="s">
        <v>12</v>
      </c>
      <c r="AB30" s="247" t="s">
        <v>12</v>
      </c>
      <c r="AC30" s="246" t="s">
        <v>12</v>
      </c>
      <c r="AD30" s="247">
        <v>44221</v>
      </c>
      <c r="AE30" s="246" t="s">
        <v>48</v>
      </c>
    </row>
    <row r="31" spans="1:31" ht="22.5" customHeight="1">
      <c r="A31" s="202"/>
      <c r="B31" s="176"/>
      <c r="C31" s="211"/>
      <c r="D31" s="177"/>
      <c r="E31" s="202"/>
      <c r="F31" s="202"/>
      <c r="G31" s="205" t="s">
        <v>57</v>
      </c>
      <c r="H31" s="206"/>
      <c r="I31" s="206"/>
      <c r="J31" s="206"/>
      <c r="K31" s="206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</row>
    <row r="32" spans="1:31" ht="15" customHeight="1">
      <c r="A32" s="202"/>
      <c r="B32" s="176"/>
      <c r="C32" s="211"/>
      <c r="D32" s="177"/>
      <c r="E32" s="202"/>
      <c r="F32" s="202"/>
      <c r="G32" s="205"/>
      <c r="H32" s="206"/>
      <c r="I32" s="206"/>
      <c r="J32" s="206"/>
      <c r="K32" s="206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</row>
    <row r="33" spans="1:31" s="240" customFormat="1" ht="39" customHeight="1">
      <c r="A33" s="242"/>
      <c r="B33" s="241" t="s">
        <v>126</v>
      </c>
      <c r="C33" s="252" t="s">
        <v>245</v>
      </c>
      <c r="D33" s="273">
        <f>'[1]Prog A1'!$K$39+'[1]Prog A1'!$K$117+'[1]Prog A1'!$K$99</f>
        <v>134000000</v>
      </c>
      <c r="E33" s="242"/>
      <c r="F33" s="242" t="s">
        <v>98</v>
      </c>
      <c r="G33" s="246" t="s">
        <v>56</v>
      </c>
      <c r="H33" s="247" t="s">
        <v>12</v>
      </c>
      <c r="I33" s="246" t="s">
        <v>12</v>
      </c>
      <c r="J33" s="246" t="s">
        <v>12</v>
      </c>
      <c r="K33" s="246" t="s">
        <v>12</v>
      </c>
      <c r="L33" s="247">
        <v>44092</v>
      </c>
      <c r="M33" s="247">
        <v>44106</v>
      </c>
      <c r="N33" s="247">
        <v>44109</v>
      </c>
      <c r="O33" s="247">
        <v>44134</v>
      </c>
      <c r="P33" s="247">
        <v>44140</v>
      </c>
      <c r="Q33" s="247">
        <v>44144</v>
      </c>
      <c r="R33" s="247">
        <v>44148</v>
      </c>
      <c r="S33" s="247">
        <v>44153</v>
      </c>
      <c r="T33" s="247">
        <v>44165</v>
      </c>
      <c r="U33" s="247">
        <v>44179</v>
      </c>
      <c r="V33" s="247">
        <v>44186</v>
      </c>
      <c r="W33" s="247">
        <v>44193</v>
      </c>
      <c r="X33" s="246" t="s">
        <v>48</v>
      </c>
      <c r="Y33" s="247">
        <v>44200</v>
      </c>
      <c r="Z33" s="247">
        <v>44207</v>
      </c>
      <c r="AA33" s="247">
        <v>44228</v>
      </c>
      <c r="AB33" s="247"/>
      <c r="AC33" s="246" t="s">
        <v>48</v>
      </c>
      <c r="AD33" s="247">
        <v>44235</v>
      </c>
      <c r="AE33" s="246" t="s">
        <v>48</v>
      </c>
    </row>
    <row r="34" spans="1:31" ht="28.5" customHeight="1">
      <c r="A34" s="202"/>
      <c r="B34" s="176"/>
      <c r="C34" s="211"/>
      <c r="D34" s="177"/>
      <c r="E34" s="202"/>
      <c r="F34" s="202"/>
      <c r="G34" s="205" t="s">
        <v>57</v>
      </c>
      <c r="H34" s="206"/>
      <c r="I34" s="206"/>
      <c r="J34" s="206"/>
      <c r="K34" s="206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</row>
    <row r="35" spans="1:31" ht="28.5" customHeight="1">
      <c r="A35" s="202"/>
      <c r="B35" s="176"/>
      <c r="C35" s="211"/>
      <c r="D35" s="177"/>
      <c r="E35" s="202"/>
      <c r="F35" s="202"/>
      <c r="G35" s="205"/>
      <c r="H35" s="206"/>
      <c r="I35" s="206"/>
      <c r="J35" s="206"/>
      <c r="K35" s="206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</row>
    <row r="36" spans="1:31" s="240" customFormat="1" ht="36" customHeight="1">
      <c r="A36" s="242"/>
      <c r="B36" s="241" t="s">
        <v>227</v>
      </c>
      <c r="C36" s="252" t="s">
        <v>246</v>
      </c>
      <c r="D36" s="273">
        <f>'[1]Prog B1'!$K$21+'[1]Prog B1'!$K$20+'[1]Prog B1'!$K$56+'[1]Prog B1'!$K$57+'[1]Prog C1'!$K$47+'[1]Prog C1'!$K$92+'[1]Prog C1'!$K$114+'[1]Prog F1'!$K$17+'[1]Prog F1'!$K$33+'[1]Prog D1'!$K$84</f>
        <v>1025600000</v>
      </c>
      <c r="E36" s="242"/>
      <c r="F36" s="242" t="s">
        <v>99</v>
      </c>
      <c r="G36" s="246" t="s">
        <v>56</v>
      </c>
      <c r="H36" s="247">
        <v>44081</v>
      </c>
      <c r="I36" s="247">
        <v>44120</v>
      </c>
      <c r="J36" s="247">
        <v>44123</v>
      </c>
      <c r="K36" s="247">
        <v>44130</v>
      </c>
      <c r="L36" s="247">
        <v>44137</v>
      </c>
      <c r="M36" s="247">
        <v>44151</v>
      </c>
      <c r="N36" s="247">
        <v>44152</v>
      </c>
      <c r="O36" s="247">
        <v>44183</v>
      </c>
      <c r="P36" s="247">
        <v>44188</v>
      </c>
      <c r="Q36" s="247">
        <v>44193</v>
      </c>
      <c r="R36" s="247">
        <v>44207</v>
      </c>
      <c r="S36" s="247">
        <v>44214</v>
      </c>
      <c r="T36" s="247">
        <v>44228</v>
      </c>
      <c r="U36" s="247">
        <v>44242</v>
      </c>
      <c r="V36" s="247">
        <v>44249</v>
      </c>
      <c r="W36" s="247">
        <v>44257</v>
      </c>
      <c r="X36" s="246" t="s">
        <v>48</v>
      </c>
      <c r="Y36" s="247">
        <v>44263</v>
      </c>
      <c r="Z36" s="247">
        <v>44277</v>
      </c>
      <c r="AA36" s="247">
        <v>44298</v>
      </c>
      <c r="AB36" s="247"/>
      <c r="AC36" s="246" t="s">
        <v>48</v>
      </c>
      <c r="AD36" s="246" t="s">
        <v>138</v>
      </c>
      <c r="AE36" s="246" t="s">
        <v>48</v>
      </c>
    </row>
    <row r="37" spans="1:31" ht="24.75" customHeight="1">
      <c r="A37" s="202"/>
      <c r="B37" s="176"/>
      <c r="C37" s="211"/>
      <c r="D37" s="177"/>
      <c r="E37" s="202"/>
      <c r="F37" s="202"/>
      <c r="G37" s="205" t="s">
        <v>57</v>
      </c>
      <c r="H37" s="206"/>
      <c r="I37" s="206"/>
      <c r="J37" s="206"/>
      <c r="K37" s="206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</row>
    <row r="38" spans="1:31" ht="15" customHeight="1">
      <c r="A38" s="202"/>
      <c r="B38" s="176"/>
      <c r="C38" s="211"/>
      <c r="D38" s="177"/>
      <c r="E38" s="202"/>
      <c r="F38" s="202"/>
      <c r="G38" s="205"/>
      <c r="H38" s="206"/>
      <c r="I38" s="206"/>
      <c r="J38" s="206"/>
      <c r="K38" s="206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</row>
    <row r="39" spans="1:31" ht="22.5" customHeight="1">
      <c r="A39" s="202"/>
      <c r="B39" s="175" t="s">
        <v>149</v>
      </c>
      <c r="C39" s="211"/>
      <c r="D39" s="177"/>
      <c r="E39" s="202"/>
      <c r="F39" s="202"/>
      <c r="G39" s="212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</row>
    <row r="40" spans="1:31" ht="18.75">
      <c r="A40" s="202"/>
      <c r="B40" s="200"/>
      <c r="C40" s="202"/>
      <c r="D40" s="214"/>
      <c r="E40" s="202"/>
      <c r="F40" s="202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</row>
    <row r="41" spans="1:31" ht="18.75">
      <c r="A41" s="215"/>
      <c r="B41" s="216"/>
      <c r="C41" s="215"/>
      <c r="D41" s="217"/>
      <c r="E41" s="215"/>
      <c r="F41" s="215"/>
      <c r="G41" s="218"/>
      <c r="H41" s="215"/>
      <c r="I41" s="215"/>
      <c r="J41" s="215"/>
      <c r="K41" s="215"/>
      <c r="L41" s="215"/>
      <c r="M41" s="215"/>
      <c r="N41" s="218"/>
      <c r="O41" s="218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</row>
    <row r="42" spans="1:31" ht="18.75">
      <c r="A42" s="215"/>
      <c r="B42" s="216"/>
      <c r="C42" s="215"/>
      <c r="D42" s="217"/>
      <c r="E42" s="215"/>
      <c r="F42" s="215"/>
      <c r="G42" s="218"/>
      <c r="H42" s="215"/>
      <c r="I42" s="215"/>
      <c r="J42" s="215"/>
      <c r="K42" s="215"/>
      <c r="L42" s="215"/>
      <c r="M42" s="215"/>
      <c r="N42" s="218"/>
      <c r="O42" s="218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</row>
    <row r="44" spans="1:15" ht="20.25">
      <c r="A44" s="38" t="s">
        <v>222</v>
      </c>
      <c r="B44" s="14"/>
      <c r="D44" s="179"/>
      <c r="E44" s="178"/>
      <c r="F44" s="219"/>
      <c r="G44" s="178"/>
      <c r="H44" s="5" t="s">
        <v>97</v>
      </c>
      <c r="I44" s="178"/>
      <c r="J44" s="178"/>
      <c r="K44" s="178"/>
      <c r="L44" s="178"/>
      <c r="M44" s="178"/>
      <c r="N44" s="178"/>
      <c r="O44" s="178"/>
    </row>
    <row r="45" spans="1:15" ht="18">
      <c r="A45" s="178" t="s">
        <v>172</v>
      </c>
      <c r="D45" s="179"/>
      <c r="E45" s="178"/>
      <c r="F45" s="178" t="s">
        <v>96</v>
      </c>
      <c r="H45" s="178"/>
      <c r="I45" s="178" t="s">
        <v>148</v>
      </c>
      <c r="J45" s="178"/>
      <c r="K45" s="178"/>
      <c r="L45" s="181"/>
      <c r="M45" s="181"/>
      <c r="N45" s="180"/>
      <c r="O45" s="180"/>
    </row>
    <row r="46" spans="3:15" ht="18">
      <c r="C46" s="178" t="s">
        <v>44</v>
      </c>
      <c r="D46" s="179"/>
      <c r="E46" s="178"/>
      <c r="F46" s="178" t="s">
        <v>278</v>
      </c>
      <c r="G46" s="220"/>
      <c r="H46" s="220"/>
      <c r="I46" s="220"/>
      <c r="J46" s="220"/>
      <c r="K46" s="220"/>
      <c r="L46" s="220"/>
      <c r="M46" s="220"/>
      <c r="N46" s="220"/>
      <c r="O46" s="220"/>
    </row>
  </sheetData>
  <sheetProtection/>
  <printOptions/>
  <pageMargins left="0" right="0" top="0.25" bottom="0.25" header="0.3" footer="0.3"/>
  <pageSetup horizontalDpi="600" verticalDpi="600" orientation="landscape" paperSize="9" scale="60" r:id="rId1"/>
  <rowBreaks count="1" manualBreakCount="1">
    <brk id="3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zoomScale="70" zoomScaleSheetLayoutView="70" zoomScalePageLayoutView="0" workbookViewId="0" topLeftCell="A22">
      <selection activeCell="F46" sqref="F46"/>
    </sheetView>
  </sheetViews>
  <sheetFormatPr defaultColWidth="9.140625" defaultRowHeight="12.75"/>
  <cols>
    <col min="1" max="1" width="18.7109375" style="0" customWidth="1"/>
    <col min="2" max="2" width="44.28125" style="0" customWidth="1"/>
    <col min="3" max="3" width="19.8515625" style="0" customWidth="1"/>
    <col min="4" max="4" width="27.00390625" style="0" customWidth="1"/>
    <col min="5" max="5" width="21.00390625" style="0" customWidth="1"/>
    <col min="6" max="7" width="23.7109375" style="0" customWidth="1"/>
    <col min="8" max="8" width="20.8515625" style="0" customWidth="1"/>
    <col min="9" max="9" width="22.140625" style="0" customWidth="1"/>
    <col min="10" max="10" width="9.140625" style="0" hidden="1" customWidth="1"/>
    <col min="11" max="11" width="0.71875" style="0" customWidth="1"/>
    <col min="12" max="12" width="9.140625" style="0" hidden="1" customWidth="1"/>
    <col min="17" max="17" width="13.8515625" style="0" bestFit="1" customWidth="1"/>
  </cols>
  <sheetData>
    <row r="1" spans="1:9" s="82" customFormat="1" ht="25.5" customHeight="1" thickBot="1">
      <c r="A1" s="6"/>
      <c r="B1" s="6"/>
      <c r="C1" s="7"/>
      <c r="D1" s="8"/>
      <c r="E1" s="8"/>
      <c r="F1" s="6"/>
      <c r="G1" s="6"/>
      <c r="H1" s="6"/>
      <c r="I1" s="6"/>
    </row>
    <row r="2" spans="1:9" s="82" customFormat="1" ht="25.5" customHeight="1" thickBot="1">
      <c r="A2" s="9" t="s">
        <v>167</v>
      </c>
      <c r="B2" s="9"/>
      <c r="C2" s="9"/>
      <c r="D2" s="9"/>
      <c r="E2" s="9"/>
      <c r="F2" s="9"/>
      <c r="G2" s="10"/>
      <c r="H2" s="10"/>
      <c r="I2" s="10"/>
    </row>
    <row r="3" spans="1:10" s="82" customFormat="1" ht="37.5" customHeight="1">
      <c r="A3" s="28" t="s">
        <v>166</v>
      </c>
      <c r="B3" s="29"/>
      <c r="C3" s="28"/>
      <c r="D3" s="28"/>
      <c r="E3" s="28"/>
      <c r="F3" s="28"/>
      <c r="G3" s="30"/>
      <c r="H3" s="30"/>
      <c r="I3" s="30"/>
      <c r="J3" s="131"/>
    </row>
    <row r="4" spans="1:10" ht="25.5" customHeight="1">
      <c r="A4" s="31" t="s">
        <v>14</v>
      </c>
      <c r="B4" s="31" t="s">
        <v>11</v>
      </c>
      <c r="C4" s="31" t="s">
        <v>1</v>
      </c>
      <c r="D4" s="31" t="s">
        <v>13</v>
      </c>
      <c r="E4" s="31" t="s">
        <v>2</v>
      </c>
      <c r="F4" s="32" t="s">
        <v>5</v>
      </c>
      <c r="G4" s="32" t="s">
        <v>6</v>
      </c>
      <c r="H4" s="32" t="s">
        <v>7</v>
      </c>
      <c r="I4" s="32" t="s">
        <v>93</v>
      </c>
      <c r="J4" s="132"/>
    </row>
    <row r="5" spans="1:9" ht="25.5" customHeight="1">
      <c r="A5" s="32"/>
      <c r="B5" s="32"/>
      <c r="C5" s="32"/>
      <c r="D5" s="32"/>
      <c r="E5" s="32"/>
      <c r="F5" s="32" t="s">
        <v>3</v>
      </c>
      <c r="G5" s="32" t="s">
        <v>4</v>
      </c>
      <c r="H5" s="32" t="s">
        <v>8</v>
      </c>
      <c r="I5" s="32" t="s">
        <v>94</v>
      </c>
    </row>
    <row r="6" spans="3:5" ht="25.5" customHeight="1">
      <c r="C6" s="133"/>
      <c r="D6" s="134" t="s">
        <v>16</v>
      </c>
      <c r="E6" s="133"/>
    </row>
    <row r="7" spans="1:9" s="60" customFormat="1" ht="25.5" customHeight="1">
      <c r="A7" s="227">
        <v>1</v>
      </c>
      <c r="B7" s="294" t="s">
        <v>106</v>
      </c>
      <c r="C7" s="221" t="s">
        <v>98</v>
      </c>
      <c r="D7" s="293">
        <f>Goods!E11</f>
        <v>352000000</v>
      </c>
      <c r="E7" s="300"/>
      <c r="F7" s="293">
        <v>88000000</v>
      </c>
      <c r="G7" s="293">
        <v>88000001</v>
      </c>
      <c r="H7" s="293">
        <v>88000002</v>
      </c>
      <c r="I7" s="293">
        <v>88000003</v>
      </c>
    </row>
    <row r="8" spans="1:9" s="60" customFormat="1" ht="25.5" customHeight="1">
      <c r="A8" s="227">
        <v>2</v>
      </c>
      <c r="B8" s="294" t="s">
        <v>45</v>
      </c>
      <c r="C8" s="221" t="s">
        <v>98</v>
      </c>
      <c r="D8" s="301">
        <f>Goods!E13</f>
        <v>167638000</v>
      </c>
      <c r="E8" s="238"/>
      <c r="F8" s="302">
        <f>D8/4</f>
        <v>41909500</v>
      </c>
      <c r="G8" s="302">
        <f aca="true" t="shared" si="0" ref="G8:I12">F8</f>
        <v>41909500</v>
      </c>
      <c r="H8" s="302">
        <f t="shared" si="0"/>
        <v>41909500</v>
      </c>
      <c r="I8" s="302">
        <f t="shared" si="0"/>
        <v>41909500</v>
      </c>
    </row>
    <row r="9" spans="1:9" s="60" customFormat="1" ht="25.5" customHeight="1">
      <c r="A9" s="227">
        <v>3</v>
      </c>
      <c r="B9" s="305" t="s">
        <v>208</v>
      </c>
      <c r="C9" s="221" t="s">
        <v>98</v>
      </c>
      <c r="D9" s="293">
        <f>Goods!E15</f>
        <v>273549910</v>
      </c>
      <c r="E9" s="300"/>
      <c r="F9" s="293">
        <f>D9/4</f>
        <v>68387477.5</v>
      </c>
      <c r="G9" s="293">
        <f t="shared" si="0"/>
        <v>68387477.5</v>
      </c>
      <c r="H9" s="293">
        <f t="shared" si="0"/>
        <v>68387477.5</v>
      </c>
      <c r="I9" s="293">
        <f t="shared" si="0"/>
        <v>68387477.5</v>
      </c>
    </row>
    <row r="10" spans="1:9" s="60" customFormat="1" ht="25.5" customHeight="1">
      <c r="A10" s="227">
        <v>4</v>
      </c>
      <c r="B10" s="294" t="s">
        <v>105</v>
      </c>
      <c r="C10" s="221" t="s">
        <v>98</v>
      </c>
      <c r="D10" s="303">
        <f>Goods!E17</f>
        <v>228618100</v>
      </c>
      <c r="E10" s="266"/>
      <c r="F10" s="224">
        <f>D10/4</f>
        <v>57154525</v>
      </c>
      <c r="G10" s="224">
        <f t="shared" si="0"/>
        <v>57154525</v>
      </c>
      <c r="H10" s="224">
        <f t="shared" si="0"/>
        <v>57154525</v>
      </c>
      <c r="I10" s="224">
        <f t="shared" si="0"/>
        <v>57154525</v>
      </c>
    </row>
    <row r="11" spans="1:9" s="60" customFormat="1" ht="25.5" customHeight="1">
      <c r="A11" s="227">
        <v>5</v>
      </c>
      <c r="B11" s="294" t="s">
        <v>107</v>
      </c>
      <c r="C11" s="221" t="s">
        <v>100</v>
      </c>
      <c r="D11" s="303">
        <f>Goods!E19</f>
        <v>78000000</v>
      </c>
      <c r="E11" s="238"/>
      <c r="F11" s="224">
        <f>D11/4</f>
        <v>19500000</v>
      </c>
      <c r="G11" s="224">
        <f t="shared" si="0"/>
        <v>19500000</v>
      </c>
      <c r="H11" s="224">
        <f t="shared" si="0"/>
        <v>19500000</v>
      </c>
      <c r="I11" s="224">
        <f t="shared" si="0"/>
        <v>19500000</v>
      </c>
    </row>
    <row r="12" spans="1:9" s="60" customFormat="1" ht="25.5" customHeight="1">
      <c r="A12" s="227">
        <v>6</v>
      </c>
      <c r="B12" s="294" t="s">
        <v>108</v>
      </c>
      <c r="C12" s="221" t="s">
        <v>100</v>
      </c>
      <c r="D12" s="224">
        <f>Goods!E21</f>
        <v>16250000</v>
      </c>
      <c r="E12" s="266"/>
      <c r="F12" s="224">
        <f>D12/4</f>
        <v>4062500</v>
      </c>
      <c r="G12" s="224">
        <f t="shared" si="0"/>
        <v>4062500</v>
      </c>
      <c r="H12" s="224">
        <f t="shared" si="0"/>
        <v>4062500</v>
      </c>
      <c r="I12" s="224">
        <f t="shared" si="0"/>
        <v>4062500</v>
      </c>
    </row>
    <row r="13" spans="1:9" ht="25.5" customHeight="1">
      <c r="A13" s="13">
        <v>7</v>
      </c>
      <c r="B13" s="135" t="s">
        <v>110</v>
      </c>
      <c r="C13" s="62" t="s">
        <v>98</v>
      </c>
      <c r="D13" s="68"/>
      <c r="E13" s="70"/>
      <c r="F13" s="71"/>
      <c r="G13" s="71"/>
      <c r="H13" s="71"/>
      <c r="I13" s="71"/>
    </row>
    <row r="14" spans="1:9" s="60" customFormat="1" ht="33" customHeight="1">
      <c r="A14" s="227">
        <v>8</v>
      </c>
      <c r="B14" s="259" t="s">
        <v>133</v>
      </c>
      <c r="C14" s="221" t="s">
        <v>98</v>
      </c>
      <c r="D14" s="303">
        <f>Goods!E25</f>
        <v>177170000</v>
      </c>
      <c r="E14" s="238"/>
      <c r="F14" s="224">
        <f>D14/4</f>
        <v>44292500</v>
      </c>
      <c r="G14" s="224">
        <f>F14</f>
        <v>44292500</v>
      </c>
      <c r="H14" s="224">
        <f>G14</f>
        <v>44292500</v>
      </c>
      <c r="I14" s="224">
        <f>H14</f>
        <v>44292500</v>
      </c>
    </row>
    <row r="15" spans="1:12" ht="25.5" customHeight="1">
      <c r="A15" s="13">
        <v>9</v>
      </c>
      <c r="B15" s="135" t="s">
        <v>111</v>
      </c>
      <c r="C15" s="62" t="s">
        <v>98</v>
      </c>
      <c r="D15" s="68"/>
      <c r="E15" s="70"/>
      <c r="F15" s="71"/>
      <c r="G15" s="71"/>
      <c r="H15" s="71"/>
      <c r="I15" s="71"/>
      <c r="L15" s="128"/>
    </row>
    <row r="16" spans="1:9" s="60" customFormat="1" ht="41.25" customHeight="1">
      <c r="A16" s="227">
        <v>10</v>
      </c>
      <c r="B16" s="309" t="s">
        <v>218</v>
      </c>
      <c r="C16" s="306" t="s">
        <v>98</v>
      </c>
      <c r="D16" s="307">
        <f>Goods!E29</f>
        <v>315900000</v>
      </c>
      <c r="E16" s="308"/>
      <c r="F16" s="307">
        <f>D16/4</f>
        <v>78975000</v>
      </c>
      <c r="G16" s="307">
        <f aca="true" t="shared" si="1" ref="G16:I18">F16</f>
        <v>78975000</v>
      </c>
      <c r="H16" s="307">
        <f t="shared" si="1"/>
        <v>78975000</v>
      </c>
      <c r="I16" s="307">
        <f t="shared" si="1"/>
        <v>78975000</v>
      </c>
    </row>
    <row r="17" spans="1:9" s="60" customFormat="1" ht="25.5" customHeight="1">
      <c r="A17" s="227">
        <v>11</v>
      </c>
      <c r="B17" s="294" t="s">
        <v>142</v>
      </c>
      <c r="C17" s="221" t="s">
        <v>99</v>
      </c>
      <c r="D17" s="238">
        <f>Goods!E31</f>
        <v>2479000000</v>
      </c>
      <c r="E17" s="238"/>
      <c r="F17" s="224">
        <f>D17/4</f>
        <v>619750000</v>
      </c>
      <c r="G17" s="224">
        <f t="shared" si="1"/>
        <v>619750000</v>
      </c>
      <c r="H17" s="224">
        <f t="shared" si="1"/>
        <v>619750000</v>
      </c>
      <c r="I17" s="224">
        <f t="shared" si="1"/>
        <v>619750000</v>
      </c>
    </row>
    <row r="18" spans="1:9" s="60" customFormat="1" ht="25.5" customHeight="1">
      <c r="A18" s="227">
        <v>12</v>
      </c>
      <c r="B18" s="294" t="str">
        <f>Goods!B35</f>
        <v>Computer assessories</v>
      </c>
      <c r="C18" s="221" t="s">
        <v>100</v>
      </c>
      <c r="D18" s="238">
        <f>Goods!E35</f>
        <v>49357500</v>
      </c>
      <c r="E18" s="238"/>
      <c r="F18" s="224">
        <f>D18/4</f>
        <v>12339375</v>
      </c>
      <c r="G18" s="224">
        <f t="shared" si="1"/>
        <v>12339375</v>
      </c>
      <c r="H18" s="224">
        <f t="shared" si="1"/>
        <v>12339375</v>
      </c>
      <c r="I18" s="224">
        <f t="shared" si="1"/>
        <v>12339375</v>
      </c>
    </row>
    <row r="19" spans="1:9" ht="25.5" customHeight="1">
      <c r="A19" s="13">
        <v>13</v>
      </c>
      <c r="B19" s="136" t="s">
        <v>143</v>
      </c>
      <c r="C19" s="137" t="s">
        <v>100</v>
      </c>
      <c r="D19" s="70"/>
      <c r="E19" s="70"/>
      <c r="F19" s="71"/>
      <c r="G19" s="71"/>
      <c r="H19" s="71"/>
      <c r="I19" s="71"/>
    </row>
    <row r="20" spans="1:9" ht="25.5" customHeight="1">
      <c r="A20" s="13"/>
      <c r="B20" s="138" t="s">
        <v>112</v>
      </c>
      <c r="C20" s="139"/>
      <c r="D20" s="72">
        <f>SUM(D7:D19)</f>
        <v>4137483510</v>
      </c>
      <c r="E20" s="70"/>
      <c r="F20" s="73">
        <f>SUM(F7:F19)</f>
        <v>1034370877.5</v>
      </c>
      <c r="G20" s="73">
        <f>SUM(G7:G19)</f>
        <v>1034370878.5</v>
      </c>
      <c r="H20" s="73">
        <f>SUM(H7:H19)</f>
        <v>1034370879.5</v>
      </c>
      <c r="I20" s="73">
        <f>SUM(I7:I19)</f>
        <v>1034370880.5</v>
      </c>
    </row>
    <row r="21" spans="1:11" ht="25.5" customHeight="1">
      <c r="A21" s="13"/>
      <c r="B21" s="126"/>
      <c r="C21" s="126"/>
      <c r="D21" s="140" t="s">
        <v>17</v>
      </c>
      <c r="E21" s="126"/>
      <c r="F21" s="126"/>
      <c r="G21" s="126"/>
      <c r="H21" s="126"/>
      <c r="K21" s="141"/>
    </row>
    <row r="22" spans="1:9" s="60" customFormat="1" ht="21" customHeight="1">
      <c r="A22" s="227">
        <v>1</v>
      </c>
      <c r="B22" s="428" t="str">
        <f>Works!B7</f>
        <v>Management of Coastal Erosion and Seaface Protection</v>
      </c>
      <c r="C22" s="221" t="s">
        <v>98</v>
      </c>
      <c r="D22" s="303">
        <f>Works!E7</f>
        <v>407250000</v>
      </c>
      <c r="E22" s="238"/>
      <c r="F22" s="224">
        <f>D22/4</f>
        <v>101812500</v>
      </c>
      <c r="G22" s="224">
        <f aca="true" t="shared" si="2" ref="G22:I24">F22</f>
        <v>101812500</v>
      </c>
      <c r="H22" s="224">
        <f t="shared" si="2"/>
        <v>101812500</v>
      </c>
      <c r="I22" s="224">
        <f t="shared" si="2"/>
        <v>101812500</v>
      </c>
    </row>
    <row r="23" spans="1:9" s="60" customFormat="1" ht="39.75" customHeight="1">
      <c r="A23" s="227">
        <v>2</v>
      </c>
      <c r="B23" s="429" t="str">
        <f>Works!B10</f>
        <v>Maintenance of access roads to Government Properties</v>
      </c>
      <c r="C23" s="221" t="s">
        <v>99</v>
      </c>
      <c r="D23" s="303">
        <f>Works!E10</f>
        <v>1160000000</v>
      </c>
      <c r="E23" s="238"/>
      <c r="F23" s="224">
        <f>D23/4</f>
        <v>290000000</v>
      </c>
      <c r="G23" s="224">
        <f t="shared" si="2"/>
        <v>290000000</v>
      </c>
      <c r="H23" s="224">
        <f t="shared" si="2"/>
        <v>290000000</v>
      </c>
      <c r="I23" s="224">
        <f t="shared" si="2"/>
        <v>290000000</v>
      </c>
    </row>
    <row r="24" spans="1:9" s="60" customFormat="1" ht="42.75" customHeight="1">
      <c r="A24" s="227">
        <v>3</v>
      </c>
      <c r="B24" s="259" t="str">
        <f>Works!B13</f>
        <v>Maintenance &amp; Repairs of Government Quarters</v>
      </c>
      <c r="C24" s="221" t="s">
        <v>44</v>
      </c>
      <c r="D24" s="303">
        <f>Works!E13</f>
        <v>5007400000</v>
      </c>
      <c r="E24" s="238"/>
      <c r="F24" s="224">
        <f>D24/4</f>
        <v>1251850000</v>
      </c>
      <c r="G24" s="224">
        <f t="shared" si="2"/>
        <v>1251850000</v>
      </c>
      <c r="H24" s="224">
        <f t="shared" si="2"/>
        <v>1251850000</v>
      </c>
      <c r="I24" s="224">
        <f t="shared" si="2"/>
        <v>1251850000</v>
      </c>
    </row>
    <row r="25" spans="1:9" s="2" customFormat="1" ht="36.75" customHeight="1">
      <c r="A25" s="422"/>
      <c r="B25" s="422"/>
      <c r="C25" s="38" t="s">
        <v>113</v>
      </c>
      <c r="D25" s="142">
        <f>SUM(D22:D24)</f>
        <v>6574650000</v>
      </c>
      <c r="E25" s="38"/>
      <c r="F25" s="143">
        <f>SUM(F22:F24)</f>
        <v>1643662500</v>
      </c>
      <c r="G25" s="143">
        <f>SUM(G22:G24)</f>
        <v>1643662500</v>
      </c>
      <c r="H25" s="73">
        <f>SUM(H22:H24)</f>
        <v>1643662500</v>
      </c>
      <c r="I25" s="423">
        <f>SUM(I22:I24)</f>
        <v>1643662500</v>
      </c>
    </row>
    <row r="26" spans="2:9" ht="29.25" customHeight="1">
      <c r="B26" s="126"/>
      <c r="C26" s="126"/>
      <c r="D26" s="144" t="s">
        <v>18</v>
      </c>
      <c r="E26" s="126"/>
      <c r="H26" s="128"/>
      <c r="I26" s="128"/>
    </row>
    <row r="27" spans="1:9" s="60" customFormat="1" ht="20.25">
      <c r="A27" s="227">
        <v>1</v>
      </c>
      <c r="B27" s="294" t="s">
        <v>114</v>
      </c>
      <c r="C27" s="221" t="s">
        <v>99</v>
      </c>
      <c r="D27" s="224">
        <f>Services!D15</f>
        <v>1132800000</v>
      </c>
      <c r="E27" s="424"/>
      <c r="F27" s="425">
        <f aca="true" t="shared" si="3" ref="F27:F34">D27/4</f>
        <v>283200000</v>
      </c>
      <c r="G27" s="425">
        <f aca="true" t="shared" si="4" ref="G27:I34">F27</f>
        <v>283200000</v>
      </c>
      <c r="H27" s="425">
        <f t="shared" si="4"/>
        <v>283200000</v>
      </c>
      <c r="I27" s="425">
        <f t="shared" si="4"/>
        <v>283200000</v>
      </c>
    </row>
    <row r="28" spans="1:9" s="60" customFormat="1" ht="20.25">
      <c r="A28" s="227">
        <v>2</v>
      </c>
      <c r="B28" s="294" t="s">
        <v>115</v>
      </c>
      <c r="C28" s="221" t="s">
        <v>99</v>
      </c>
      <c r="D28" s="224">
        <f>Services!D18</f>
        <v>876000000</v>
      </c>
      <c r="E28" s="224"/>
      <c r="F28" s="425">
        <f t="shared" si="3"/>
        <v>219000000</v>
      </c>
      <c r="G28" s="425">
        <f t="shared" si="4"/>
        <v>219000000</v>
      </c>
      <c r="H28" s="425">
        <f t="shared" si="4"/>
        <v>219000000</v>
      </c>
      <c r="I28" s="425">
        <f t="shared" si="4"/>
        <v>219000000</v>
      </c>
    </row>
    <row r="29" spans="1:9" s="60" customFormat="1" ht="60.75">
      <c r="A29" s="227">
        <v>3</v>
      </c>
      <c r="B29" s="429" t="str">
        <f>Services!B24</f>
        <v>Routine Maintenece at Youyi Building and Miatta Conference Centre</v>
      </c>
      <c r="C29" s="221" t="s">
        <v>100</v>
      </c>
      <c r="D29" s="224">
        <f>Services!D24</f>
        <v>60000000</v>
      </c>
      <c r="E29" s="224"/>
      <c r="F29" s="425">
        <f t="shared" si="3"/>
        <v>15000000</v>
      </c>
      <c r="G29" s="425">
        <f t="shared" si="4"/>
        <v>15000000</v>
      </c>
      <c r="H29" s="425">
        <f t="shared" si="4"/>
        <v>15000000</v>
      </c>
      <c r="I29" s="425">
        <f t="shared" si="4"/>
        <v>15000000</v>
      </c>
    </row>
    <row r="30" spans="1:9" s="60" customFormat="1" ht="40.5">
      <c r="A30" s="227">
        <v>4</v>
      </c>
      <c r="B30" s="259" t="s">
        <v>49</v>
      </c>
      <c r="C30" s="221" t="s">
        <v>98</v>
      </c>
      <c r="D30" s="224">
        <f>Services!D21</f>
        <v>445600000</v>
      </c>
      <c r="E30" s="224"/>
      <c r="F30" s="425">
        <f t="shared" si="3"/>
        <v>111400000</v>
      </c>
      <c r="G30" s="425">
        <f t="shared" si="4"/>
        <v>111400000</v>
      </c>
      <c r="H30" s="425">
        <f t="shared" si="4"/>
        <v>111400000</v>
      </c>
      <c r="I30" s="425">
        <f t="shared" si="4"/>
        <v>111400000</v>
      </c>
    </row>
    <row r="31" spans="1:9" s="60" customFormat="1" ht="20.25">
      <c r="A31" s="227">
        <v>5</v>
      </c>
      <c r="B31" s="259" t="str">
        <f>Services!B33</f>
        <v>Printing</v>
      </c>
      <c r="C31" s="221" t="s">
        <v>98</v>
      </c>
      <c r="D31" s="224">
        <f>Services!D33</f>
        <v>134000000</v>
      </c>
      <c r="E31" s="224"/>
      <c r="F31" s="425">
        <f t="shared" si="3"/>
        <v>33500000</v>
      </c>
      <c r="G31" s="425">
        <f t="shared" si="4"/>
        <v>33500000</v>
      </c>
      <c r="H31" s="425">
        <f t="shared" si="4"/>
        <v>33500000</v>
      </c>
      <c r="I31" s="425">
        <f t="shared" si="4"/>
        <v>33500000</v>
      </c>
    </row>
    <row r="32" spans="1:9" s="60" customFormat="1" ht="20.25">
      <c r="A32" s="227">
        <v>6</v>
      </c>
      <c r="B32" s="294" t="str">
        <f>Services!B36</f>
        <v>vehicle Hiring</v>
      </c>
      <c r="C32" s="221" t="s">
        <v>99</v>
      </c>
      <c r="D32" s="224">
        <f>Services!D36</f>
        <v>1025600000</v>
      </c>
      <c r="E32" s="426"/>
      <c r="F32" s="425">
        <f t="shared" si="3"/>
        <v>256400000</v>
      </c>
      <c r="G32" s="425">
        <f t="shared" si="4"/>
        <v>256400000</v>
      </c>
      <c r="H32" s="425">
        <f t="shared" si="4"/>
        <v>256400000</v>
      </c>
      <c r="I32" s="425">
        <f t="shared" si="4"/>
        <v>256400000</v>
      </c>
    </row>
    <row r="33" spans="1:9" s="60" customFormat="1" ht="20.25">
      <c r="A33" s="227">
        <v>7</v>
      </c>
      <c r="B33" s="294" t="s">
        <v>116</v>
      </c>
      <c r="C33" s="221" t="s">
        <v>100</v>
      </c>
      <c r="D33" s="224">
        <f>Services!D27</f>
        <v>68000000</v>
      </c>
      <c r="E33" s="426"/>
      <c r="F33" s="425">
        <f t="shared" si="3"/>
        <v>17000000</v>
      </c>
      <c r="G33" s="425">
        <f t="shared" si="4"/>
        <v>17000000</v>
      </c>
      <c r="H33" s="425">
        <f t="shared" si="4"/>
        <v>17000000</v>
      </c>
      <c r="I33" s="425">
        <f t="shared" si="4"/>
        <v>17000000</v>
      </c>
    </row>
    <row r="34" spans="1:9" s="60" customFormat="1" ht="20.25">
      <c r="A34" s="227">
        <v>8</v>
      </c>
      <c r="B34" s="294" t="s">
        <v>109</v>
      </c>
      <c r="C34" s="221" t="s">
        <v>100</v>
      </c>
      <c r="D34" s="293">
        <f>Services!D30</f>
        <v>30000000</v>
      </c>
      <c r="E34" s="426"/>
      <c r="F34" s="425">
        <f t="shared" si="3"/>
        <v>7500000</v>
      </c>
      <c r="G34" s="425">
        <f t="shared" si="4"/>
        <v>7500000</v>
      </c>
      <c r="H34" s="425">
        <f t="shared" si="4"/>
        <v>7500000</v>
      </c>
      <c r="I34" s="425">
        <f t="shared" si="4"/>
        <v>7500000</v>
      </c>
    </row>
    <row r="35" spans="1:9" s="2" customFormat="1" ht="20.25">
      <c r="A35" s="430"/>
      <c r="B35" s="38"/>
      <c r="C35" s="146" t="s">
        <v>113</v>
      </c>
      <c r="D35" s="73">
        <f>SUM(D27:D34)</f>
        <v>3772000000</v>
      </c>
      <c r="E35" s="149"/>
      <c r="F35" s="423">
        <f>SUM(F27:F34)</f>
        <v>943000000</v>
      </c>
      <c r="G35" s="423">
        <f>SUM(G27:G34)</f>
        <v>943000000</v>
      </c>
      <c r="H35" s="37">
        <f>SUM(H27:H34)</f>
        <v>943000000</v>
      </c>
      <c r="I35" s="37">
        <f>SUM(I27:I34)</f>
        <v>943000000</v>
      </c>
    </row>
    <row r="36" spans="1:17" ht="20.25">
      <c r="A36" s="13"/>
      <c r="B36" s="14"/>
      <c r="C36" s="62"/>
      <c r="D36" s="73"/>
      <c r="E36" s="145"/>
      <c r="F36" s="35"/>
      <c r="G36" s="35"/>
      <c r="H36" s="36"/>
      <c r="Q36" s="141">
        <f>D37+NPDF!D43</f>
        <v>34246700000</v>
      </c>
    </row>
    <row r="37" spans="1:9" ht="23.25">
      <c r="A37" s="13"/>
      <c r="B37" s="38" t="s">
        <v>214</v>
      </c>
      <c r="C37" s="14"/>
      <c r="D37" s="147">
        <f>D35+D25+D20</f>
        <v>14484133510</v>
      </c>
      <c r="E37" s="145"/>
      <c r="F37" s="35"/>
      <c r="G37" s="35"/>
      <c r="H37" s="36"/>
      <c r="I37" s="36"/>
    </row>
    <row r="38" spans="5:9" ht="20.25">
      <c r="E38" s="33"/>
      <c r="F38" s="37"/>
      <c r="G38" s="37"/>
      <c r="H38" s="37"/>
      <c r="I38" s="37" t="s">
        <v>44</v>
      </c>
    </row>
    <row r="39" spans="1:11" ht="20.25">
      <c r="A39" s="13"/>
      <c r="B39" s="11"/>
      <c r="C39" s="33"/>
      <c r="D39" s="12"/>
      <c r="E39" s="33"/>
      <c r="F39" s="37"/>
      <c r="G39" s="37"/>
      <c r="H39" s="37"/>
      <c r="I39" s="37"/>
      <c r="K39" s="127"/>
    </row>
    <row r="40" spans="1:9" ht="20.25">
      <c r="A40" s="13"/>
      <c r="B40" s="11"/>
      <c r="C40" s="33"/>
      <c r="D40" s="12"/>
      <c r="E40" s="33"/>
      <c r="F40" s="37"/>
      <c r="G40" s="37"/>
      <c r="H40" s="37"/>
      <c r="I40" s="35"/>
    </row>
    <row r="41" spans="1:9" ht="20.25">
      <c r="A41" s="13"/>
      <c r="B41" s="33"/>
      <c r="C41" s="13"/>
      <c r="D41" s="34"/>
      <c r="E41" s="34"/>
      <c r="F41" s="35"/>
      <c r="G41" s="36"/>
      <c r="H41" s="36"/>
      <c r="I41" s="35"/>
    </row>
    <row r="42" spans="1:9" ht="20.25">
      <c r="A42" s="38" t="s">
        <v>10</v>
      </c>
      <c r="B42" s="14"/>
      <c r="C42" s="14"/>
      <c r="D42" s="14"/>
      <c r="E42" s="14"/>
      <c r="F42" s="38" t="s">
        <v>53</v>
      </c>
      <c r="G42" s="38"/>
      <c r="H42" s="38"/>
      <c r="I42" s="14"/>
    </row>
    <row r="43" spans="1:9" ht="20.25">
      <c r="A43" s="38" t="s">
        <v>222</v>
      </c>
      <c r="B43" s="14"/>
      <c r="C43" s="14"/>
      <c r="D43" s="14"/>
      <c r="E43" s="14"/>
      <c r="F43" s="14"/>
      <c r="G43" s="14"/>
      <c r="H43" s="38"/>
      <c r="I43" s="14"/>
    </row>
    <row r="44" spans="1:9" ht="20.25">
      <c r="A44" s="148" t="s">
        <v>170</v>
      </c>
      <c r="B44" s="14"/>
      <c r="C44" s="14"/>
      <c r="D44" s="14"/>
      <c r="E44" s="14"/>
      <c r="F44" s="14"/>
      <c r="G44" s="14"/>
      <c r="H44" s="38"/>
      <c r="I44" s="14"/>
    </row>
    <row r="45" spans="1:9" ht="20.25">
      <c r="A45" s="14"/>
      <c r="B45" s="14"/>
      <c r="C45" s="14"/>
      <c r="D45" s="14"/>
      <c r="E45" s="14"/>
      <c r="F45" s="38" t="s">
        <v>54</v>
      </c>
      <c r="G45" s="14"/>
      <c r="H45" s="14"/>
      <c r="I45" s="14"/>
    </row>
    <row r="46" spans="1:8" ht="25.5">
      <c r="A46" s="14"/>
      <c r="B46" s="14"/>
      <c r="C46" s="14"/>
      <c r="D46" s="14"/>
      <c r="E46" s="14"/>
      <c r="F46" s="38" t="s">
        <v>278</v>
      </c>
      <c r="G46" s="14"/>
      <c r="H46" s="39"/>
    </row>
    <row r="47" spans="1:9" ht="20.25">
      <c r="A47" s="40"/>
      <c r="B47" s="40"/>
      <c r="C47" s="40"/>
      <c r="D47" s="40"/>
      <c r="E47" s="40"/>
      <c r="F47" s="40"/>
      <c r="G47" s="40"/>
      <c r="H47" s="40"/>
      <c r="I47" s="40"/>
    </row>
  </sheetData>
  <sheetProtection/>
  <printOptions/>
  <pageMargins left="0.7" right="0.7" top="0.75" bottom="0.75" header="0.3" footer="0.3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08"/>
  <sheetViews>
    <sheetView view="pageBreakPreview" zoomScale="60" zoomScaleNormal="60" zoomScalePageLayoutView="0" workbookViewId="0" topLeftCell="A1">
      <selection activeCell="I1" sqref="I1"/>
    </sheetView>
  </sheetViews>
  <sheetFormatPr defaultColWidth="9.140625" defaultRowHeight="12.75"/>
  <cols>
    <col min="1" max="1" width="12.7109375" style="0" customWidth="1"/>
    <col min="2" max="2" width="42.28125" style="0" customWidth="1"/>
    <col min="3" max="3" width="14.8515625" style="0" customWidth="1"/>
    <col min="4" max="4" width="28.140625" style="0" customWidth="1"/>
    <col min="5" max="5" width="16.421875" style="0" customWidth="1"/>
    <col min="6" max="6" width="27.140625" style="0" customWidth="1"/>
    <col min="7" max="7" width="25.421875" style="0" customWidth="1"/>
    <col min="8" max="8" width="27.8515625" style="0" customWidth="1"/>
    <col min="9" max="9" width="28.7109375" style="0" customWidth="1"/>
    <col min="10" max="10" width="1.1484375" style="0" hidden="1" customWidth="1"/>
    <col min="11" max="11" width="19.8515625" style="0" hidden="1" customWidth="1"/>
    <col min="12" max="12" width="19.57421875" style="0" hidden="1" customWidth="1"/>
    <col min="13" max="13" width="37.7109375" style="0" customWidth="1"/>
    <col min="15" max="15" width="13.28125" style="0" bestFit="1" customWidth="1"/>
    <col min="17" max="17" width="26.140625" style="0" bestFit="1" customWidth="1"/>
  </cols>
  <sheetData>
    <row r="1" spans="1:14" s="1" customFormat="1" ht="25.5">
      <c r="A1" s="6"/>
      <c r="B1" s="6"/>
      <c r="C1" s="6"/>
      <c r="D1" s="6"/>
      <c r="E1" s="6"/>
      <c r="F1" s="6"/>
      <c r="G1" s="6"/>
      <c r="H1" s="6"/>
      <c r="I1" s="6">
        <f>-M7</f>
        <v>0</v>
      </c>
      <c r="J1" s="15"/>
      <c r="K1" s="15"/>
      <c r="L1" s="15"/>
      <c r="M1" s="15"/>
      <c r="N1" s="15"/>
    </row>
    <row r="2" spans="1:14" s="1" customFormat="1" ht="26.25" thickBot="1">
      <c r="A2" s="6"/>
      <c r="B2" s="6"/>
      <c r="C2" s="7"/>
      <c r="D2" s="8"/>
      <c r="E2" s="8"/>
      <c r="F2" s="6"/>
      <c r="G2" s="6"/>
      <c r="H2" s="6"/>
      <c r="I2" s="6"/>
      <c r="J2" s="15"/>
      <c r="K2" s="15"/>
      <c r="L2" s="15"/>
      <c r="M2" s="15"/>
      <c r="N2" s="15"/>
    </row>
    <row r="3" spans="1:14" s="1" customFormat="1" ht="26.25" thickBot="1">
      <c r="A3" s="9" t="s">
        <v>167</v>
      </c>
      <c r="B3" s="9"/>
      <c r="C3" s="9"/>
      <c r="D3" s="9"/>
      <c r="E3" s="9"/>
      <c r="F3" s="9"/>
      <c r="G3" s="10"/>
      <c r="H3" s="10"/>
      <c r="I3" s="10"/>
      <c r="J3" s="15"/>
      <c r="K3" s="15"/>
      <c r="L3" s="15"/>
      <c r="M3" s="15"/>
      <c r="N3" s="15"/>
    </row>
    <row r="4" spans="1:14" s="1" customFormat="1" ht="25.5">
      <c r="A4" s="28" t="s">
        <v>168</v>
      </c>
      <c r="B4" s="29"/>
      <c r="C4" s="28"/>
      <c r="D4" s="28"/>
      <c r="E4" s="28"/>
      <c r="F4" s="28"/>
      <c r="G4" s="30"/>
      <c r="H4" s="30"/>
      <c r="I4" s="30"/>
      <c r="J4" s="15"/>
      <c r="K4" s="15"/>
      <c r="L4" s="15"/>
      <c r="M4" s="15"/>
      <c r="N4" s="15"/>
    </row>
    <row r="5" spans="1:15" ht="81.75">
      <c r="A5" s="31" t="s">
        <v>14</v>
      </c>
      <c r="B5" s="31" t="s">
        <v>11</v>
      </c>
      <c r="C5" s="31" t="s">
        <v>1</v>
      </c>
      <c r="D5" s="31" t="s">
        <v>13</v>
      </c>
      <c r="E5" s="31" t="s">
        <v>2</v>
      </c>
      <c r="F5" s="32" t="s">
        <v>5</v>
      </c>
      <c r="G5" s="32" t="s">
        <v>6</v>
      </c>
      <c r="H5" s="32" t="s">
        <v>7</v>
      </c>
      <c r="I5" s="32" t="s">
        <v>93</v>
      </c>
      <c r="J5" s="15"/>
      <c r="K5" s="15"/>
      <c r="L5" s="15"/>
      <c r="M5" s="15"/>
      <c r="N5" s="15"/>
      <c r="O5" s="1"/>
    </row>
    <row r="6" spans="1:14" ht="25.5">
      <c r="A6" s="32"/>
      <c r="B6" s="32"/>
      <c r="C6" s="32"/>
      <c r="D6" s="32"/>
      <c r="E6" s="32"/>
      <c r="F6" s="32" t="s">
        <v>3</v>
      </c>
      <c r="G6" s="32" t="s">
        <v>4</v>
      </c>
      <c r="H6" s="32" t="s">
        <v>8</v>
      </c>
      <c r="I6" s="32" t="s">
        <v>94</v>
      </c>
      <c r="J6" s="15"/>
      <c r="K6" s="15"/>
      <c r="L6" s="15"/>
      <c r="M6" s="15"/>
      <c r="N6" s="15"/>
    </row>
    <row r="7" spans="1:14" ht="25.5">
      <c r="A7" s="62">
        <v>1</v>
      </c>
      <c r="B7" s="63" t="s">
        <v>117</v>
      </c>
      <c r="C7" s="65" t="s">
        <v>48</v>
      </c>
      <c r="D7" s="67"/>
      <c r="E7" s="64"/>
      <c r="F7" s="64"/>
      <c r="G7" s="64"/>
      <c r="H7" s="64"/>
      <c r="I7" s="64"/>
      <c r="J7" s="61">
        <v>0</v>
      </c>
      <c r="K7" s="15"/>
      <c r="L7" s="15"/>
      <c r="M7" s="15"/>
      <c r="N7" s="15"/>
    </row>
    <row r="8" spans="1:15" s="60" customFormat="1" ht="42">
      <c r="A8" s="221"/>
      <c r="B8" s="235" t="str">
        <f>'[1]Prog C1'!$A$106</f>
        <v>Regulation of Petroleum Storage Facilities</v>
      </c>
      <c r="C8" s="229"/>
      <c r="D8" s="236">
        <v>466750000</v>
      </c>
      <c r="E8" s="237"/>
      <c r="F8" s="282">
        <f>D8/4</f>
        <v>116687500</v>
      </c>
      <c r="G8" s="292">
        <f>F8:F41</f>
        <v>116687500</v>
      </c>
      <c r="H8" s="292">
        <f>G8:G41</f>
        <v>116687500</v>
      </c>
      <c r="I8" s="292">
        <f>H8:H41</f>
        <v>116687500</v>
      </c>
      <c r="J8" s="291">
        <v>0</v>
      </c>
      <c r="K8" s="226"/>
      <c r="L8" s="226"/>
      <c r="M8" s="226"/>
      <c r="N8" s="226"/>
      <c r="O8" s="280"/>
    </row>
    <row r="9" spans="1:14" s="60" customFormat="1" ht="25.5">
      <c r="A9" s="227">
        <v>1</v>
      </c>
      <c r="B9" s="254" t="s">
        <v>47</v>
      </c>
      <c r="C9" s="260" t="s">
        <v>12</v>
      </c>
      <c r="D9" s="224">
        <f>+'[1]Prog A1'!$K$102+'[1]Prog E1'!$K$61</f>
        <v>880000000</v>
      </c>
      <c r="E9" s="238"/>
      <c r="F9" s="283">
        <f>D9/4</f>
        <v>220000000</v>
      </c>
      <c r="G9" s="293">
        <f aca="true" t="shared" si="0" ref="G9:I12">F9</f>
        <v>220000000</v>
      </c>
      <c r="H9" s="293">
        <f t="shared" si="0"/>
        <v>220000000</v>
      </c>
      <c r="I9" s="293">
        <f t="shared" si="0"/>
        <v>220000000</v>
      </c>
      <c r="J9" s="226"/>
      <c r="K9" s="226"/>
      <c r="L9" s="226"/>
      <c r="M9" s="226"/>
      <c r="N9" s="226"/>
    </row>
    <row r="10" spans="1:14" s="268" customFormat="1" ht="25.5">
      <c r="A10" s="227">
        <v>2</v>
      </c>
      <c r="B10" s="254" t="s">
        <v>9</v>
      </c>
      <c r="C10" s="223" t="s">
        <v>12</v>
      </c>
      <c r="D10" s="224">
        <v>290000000</v>
      </c>
      <c r="E10" s="238"/>
      <c r="F10" s="283">
        <f>D10/4</f>
        <v>72500000</v>
      </c>
      <c r="G10" s="293">
        <f t="shared" si="0"/>
        <v>72500000</v>
      </c>
      <c r="H10" s="293">
        <f t="shared" si="0"/>
        <v>72500000</v>
      </c>
      <c r="I10" s="293">
        <f t="shared" si="0"/>
        <v>72500000</v>
      </c>
      <c r="J10" s="267"/>
      <c r="K10" s="267"/>
      <c r="L10" s="267"/>
      <c r="M10" s="267"/>
      <c r="N10" s="267"/>
    </row>
    <row r="11" spans="1:14" s="60" customFormat="1" ht="25.5">
      <c r="A11" s="262">
        <v>3</v>
      </c>
      <c r="B11" s="263" t="s">
        <v>118</v>
      </c>
      <c r="C11" s="264" t="s">
        <v>12</v>
      </c>
      <c r="D11" s="265">
        <f>'[1]Prog A1'!$K$97</f>
        <v>540000000</v>
      </c>
      <c r="E11" s="266"/>
      <c r="F11" s="284">
        <f>D11/4</f>
        <v>135000000</v>
      </c>
      <c r="G11" s="293">
        <f t="shared" si="0"/>
        <v>135000000</v>
      </c>
      <c r="H11" s="293">
        <f t="shared" si="0"/>
        <v>135000000</v>
      </c>
      <c r="I11" s="293">
        <f t="shared" si="0"/>
        <v>135000000</v>
      </c>
      <c r="J11" s="226"/>
      <c r="K11" s="226"/>
      <c r="L11" s="226"/>
      <c r="M11" s="226"/>
      <c r="N11" s="226"/>
    </row>
    <row r="12" spans="1:14" s="60" customFormat="1" ht="25.5">
      <c r="A12" s="227">
        <v>4</v>
      </c>
      <c r="B12" s="254" t="s">
        <v>119</v>
      </c>
      <c r="C12" s="223" t="s">
        <v>48</v>
      </c>
      <c r="D12" s="224">
        <f>'[1]Prog A1'!$K$37</f>
        <v>20000000</v>
      </c>
      <c r="E12" s="238"/>
      <c r="F12" s="281">
        <f>D12/4</f>
        <v>5000000</v>
      </c>
      <c r="G12" s="294">
        <f t="shared" si="0"/>
        <v>5000000</v>
      </c>
      <c r="H12" s="294">
        <f t="shared" si="0"/>
        <v>5000000</v>
      </c>
      <c r="I12" s="294">
        <f t="shared" si="0"/>
        <v>5000000</v>
      </c>
      <c r="J12" s="226"/>
      <c r="K12" s="226"/>
      <c r="L12" s="226"/>
      <c r="M12" s="226"/>
      <c r="N12" s="226"/>
    </row>
    <row r="13" spans="1:14" ht="25.5">
      <c r="A13" s="13">
        <v>5</v>
      </c>
      <c r="B13" s="33" t="s">
        <v>120</v>
      </c>
      <c r="C13" s="66" t="s">
        <v>48</v>
      </c>
      <c r="D13" s="71"/>
      <c r="E13" s="70"/>
      <c r="F13" s="285"/>
      <c r="G13" s="14"/>
      <c r="H13" s="71"/>
      <c r="I13" s="71"/>
      <c r="J13" s="15"/>
      <c r="K13" s="15"/>
      <c r="L13" s="15"/>
      <c r="M13" s="15"/>
      <c r="N13" s="15"/>
    </row>
    <row r="14" spans="1:14" s="60" customFormat="1" ht="84">
      <c r="A14" s="227"/>
      <c r="B14" s="239" t="str">
        <f>'[1]Prog F1'!$A$13</f>
        <v>Quarterly Monitoring and Inspection of Public Buildings and other Infrastructure Nationwide</v>
      </c>
      <c r="C14" s="223"/>
      <c r="D14" s="224">
        <v>434384000</v>
      </c>
      <c r="E14" s="238"/>
      <c r="F14" s="283">
        <f>D14/4</f>
        <v>108596000</v>
      </c>
      <c r="G14" s="293">
        <f aca="true" t="shared" si="1" ref="G14:I17">F14</f>
        <v>108596000</v>
      </c>
      <c r="H14" s="293">
        <f t="shared" si="1"/>
        <v>108596000</v>
      </c>
      <c r="I14" s="293">
        <f t="shared" si="1"/>
        <v>108596000</v>
      </c>
      <c r="J14" s="226"/>
      <c r="K14" s="226"/>
      <c r="L14" s="226"/>
      <c r="M14" s="226"/>
      <c r="N14" s="226"/>
    </row>
    <row r="15" spans="1:14" s="60" customFormat="1" ht="84">
      <c r="A15" s="227"/>
      <c r="B15" s="239" t="str">
        <f>'[1]Prog F1'!$A$29</f>
        <v>Quarterly Monitoring and Evaluation of Rehabilitation Works to Trunk and Feeder Roads Nationwide</v>
      </c>
      <c r="C15" s="223"/>
      <c r="D15" s="224">
        <v>434384000</v>
      </c>
      <c r="E15" s="238"/>
      <c r="F15" s="283">
        <f>D15/4</f>
        <v>108596000</v>
      </c>
      <c r="G15" s="293">
        <f t="shared" si="1"/>
        <v>108596000</v>
      </c>
      <c r="H15" s="293">
        <f t="shared" si="1"/>
        <v>108596000</v>
      </c>
      <c r="I15" s="293">
        <f t="shared" si="1"/>
        <v>108596000</v>
      </c>
      <c r="J15" s="226"/>
      <c r="K15" s="226"/>
      <c r="L15" s="226"/>
      <c r="M15" s="226"/>
      <c r="N15" s="226"/>
    </row>
    <row r="16" spans="1:14" s="60" customFormat="1" ht="25.5">
      <c r="A16" s="227">
        <v>6</v>
      </c>
      <c r="B16" s="254" t="s">
        <v>121</v>
      </c>
      <c r="C16" s="223" t="s">
        <v>48</v>
      </c>
      <c r="D16" s="224">
        <f>'[1]Prog A1'!$K$170+'[1]Prog A1'!$K$171+'[1]Prog A1'!$K$172+'[1]Prog A1'!$K$182+'[1]Prog A1'!$K$183+'[1]Prog A1'!$K$186</f>
        <v>122400000</v>
      </c>
      <c r="E16" s="238"/>
      <c r="F16" s="283">
        <f>D16/4</f>
        <v>30600000</v>
      </c>
      <c r="G16" s="293">
        <f t="shared" si="1"/>
        <v>30600000</v>
      </c>
      <c r="H16" s="293">
        <f t="shared" si="1"/>
        <v>30600000</v>
      </c>
      <c r="I16" s="293">
        <f t="shared" si="1"/>
        <v>30600000</v>
      </c>
      <c r="J16" s="226"/>
      <c r="K16" s="226"/>
      <c r="L16" s="226"/>
      <c r="M16" s="226"/>
      <c r="N16" s="226"/>
    </row>
    <row r="17" spans="1:14" s="60" customFormat="1" ht="25.5">
      <c r="A17" s="227">
        <v>7</v>
      </c>
      <c r="B17" s="261" t="s">
        <v>122</v>
      </c>
      <c r="C17" s="223" t="s">
        <v>48</v>
      </c>
      <c r="D17" s="224">
        <f>'[1]Prog A1'!$K$110+'[1]Prog A1'!$K$113+'[1]Prog A1'!$K$120+'[1]Prog D1'!$K$85</f>
        <v>137073500</v>
      </c>
      <c r="E17" s="238"/>
      <c r="F17" s="283">
        <f>D17/4</f>
        <v>34268375</v>
      </c>
      <c r="G17" s="293">
        <f t="shared" si="1"/>
        <v>34268375</v>
      </c>
      <c r="H17" s="293">
        <f t="shared" si="1"/>
        <v>34268375</v>
      </c>
      <c r="I17" s="293">
        <f t="shared" si="1"/>
        <v>34268375</v>
      </c>
      <c r="J17" s="226"/>
      <c r="K17" s="226"/>
      <c r="L17" s="226"/>
      <c r="M17" s="226"/>
      <c r="N17" s="226"/>
    </row>
    <row r="18" spans="1:14" ht="25.5">
      <c r="A18" s="13">
        <v>8</v>
      </c>
      <c r="B18" s="33" t="s">
        <v>123</v>
      </c>
      <c r="C18" s="66" t="s">
        <v>48</v>
      </c>
      <c r="D18" s="71"/>
      <c r="E18" s="70"/>
      <c r="F18" s="285"/>
      <c r="G18" s="14"/>
      <c r="H18" s="14"/>
      <c r="I18" s="14"/>
      <c r="J18" s="15"/>
      <c r="K18" s="15"/>
      <c r="L18" s="15"/>
      <c r="M18" s="15"/>
      <c r="N18" s="15"/>
    </row>
    <row r="19" spans="1:14" s="60" customFormat="1" ht="25.5">
      <c r="A19" s="227">
        <v>9</v>
      </c>
      <c r="B19" s="254" t="s">
        <v>124</v>
      </c>
      <c r="C19" s="223" t="s">
        <v>48</v>
      </c>
      <c r="D19" s="224">
        <f>'[1]Prog A1'!$K$38</f>
        <v>12000000</v>
      </c>
      <c r="E19" s="238"/>
      <c r="F19" s="283">
        <f>D19/4</f>
        <v>3000000</v>
      </c>
      <c r="G19" s="293">
        <f aca="true" t="shared" si="2" ref="G19:I23">F19</f>
        <v>3000000</v>
      </c>
      <c r="H19" s="293">
        <f t="shared" si="2"/>
        <v>3000000</v>
      </c>
      <c r="I19" s="293">
        <f t="shared" si="2"/>
        <v>3000000</v>
      </c>
      <c r="J19" s="226"/>
      <c r="K19" s="226"/>
      <c r="L19" s="226"/>
      <c r="M19" s="226"/>
      <c r="N19" s="226"/>
    </row>
    <row r="20" spans="1:14" s="60" customFormat="1" ht="25.5">
      <c r="A20" s="227">
        <v>10</v>
      </c>
      <c r="B20" s="254" t="s">
        <v>125</v>
      </c>
      <c r="C20" s="223" t="s">
        <v>48</v>
      </c>
      <c r="D20" s="224">
        <f>'[1]Prog A1'!$K$35+'[1]Prog A1'!$K$36+'[1]Prog A1'!$K$40</f>
        <v>63400000</v>
      </c>
      <c r="E20" s="238"/>
      <c r="F20" s="283">
        <f>D20/4</f>
        <v>15850000</v>
      </c>
      <c r="G20" s="293">
        <f t="shared" si="2"/>
        <v>15850000</v>
      </c>
      <c r="H20" s="293">
        <f t="shared" si="2"/>
        <v>15850000</v>
      </c>
      <c r="I20" s="293">
        <f t="shared" si="2"/>
        <v>15850000</v>
      </c>
      <c r="J20" s="226"/>
      <c r="K20" s="226"/>
      <c r="L20" s="226"/>
      <c r="M20" s="226"/>
      <c r="N20" s="226"/>
    </row>
    <row r="21" spans="1:14" s="60" customFormat="1" ht="25.5">
      <c r="A21" s="227">
        <v>12</v>
      </c>
      <c r="B21" s="254" t="s">
        <v>230</v>
      </c>
      <c r="C21" s="223" t="s">
        <v>48</v>
      </c>
      <c r="D21" s="224">
        <f>'[1]Prog A1'!$K$20</f>
        <v>29561250</v>
      </c>
      <c r="E21" s="238"/>
      <c r="F21" s="283">
        <f>D21/4</f>
        <v>7390312.5</v>
      </c>
      <c r="G21" s="293">
        <f t="shared" si="2"/>
        <v>7390312.5</v>
      </c>
      <c r="H21" s="293">
        <f t="shared" si="2"/>
        <v>7390312.5</v>
      </c>
      <c r="I21" s="293">
        <f t="shared" si="2"/>
        <v>7390312.5</v>
      </c>
      <c r="J21" s="226"/>
      <c r="K21" s="226"/>
      <c r="L21" s="226"/>
      <c r="M21" s="226"/>
      <c r="N21" s="226"/>
    </row>
    <row r="22" spans="1:14" s="60" customFormat="1" ht="25.5">
      <c r="A22" s="227">
        <v>13</v>
      </c>
      <c r="B22" s="254" t="s">
        <v>144</v>
      </c>
      <c r="C22" s="223" t="s">
        <v>48</v>
      </c>
      <c r="D22" s="224">
        <f>'[1]Prog A1'!$K$19</f>
        <v>105000000</v>
      </c>
      <c r="E22" s="238"/>
      <c r="F22" s="283">
        <f>D22/4</f>
        <v>26250000</v>
      </c>
      <c r="G22" s="293">
        <f t="shared" si="2"/>
        <v>26250000</v>
      </c>
      <c r="H22" s="293">
        <f t="shared" si="2"/>
        <v>26250000</v>
      </c>
      <c r="I22" s="293">
        <f t="shared" si="2"/>
        <v>26250000</v>
      </c>
      <c r="J22" s="226"/>
      <c r="K22" s="226"/>
      <c r="L22" s="226"/>
      <c r="M22" s="226"/>
      <c r="N22" s="226"/>
    </row>
    <row r="23" spans="1:14" s="60" customFormat="1" ht="40.5">
      <c r="A23" s="453"/>
      <c r="B23" s="228" t="s">
        <v>220</v>
      </c>
      <c r="C23" s="229"/>
      <c r="D23" s="230">
        <v>245392000</v>
      </c>
      <c r="E23" s="231"/>
      <c r="F23" s="286">
        <f>D23/4</f>
        <v>61348000</v>
      </c>
      <c r="G23" s="293">
        <f t="shared" si="2"/>
        <v>61348000</v>
      </c>
      <c r="H23" s="293">
        <f t="shared" si="2"/>
        <v>61348000</v>
      </c>
      <c r="I23" s="293">
        <f t="shared" si="2"/>
        <v>61348000</v>
      </c>
      <c r="J23" s="226"/>
      <c r="K23" s="226"/>
      <c r="L23" s="226"/>
      <c r="M23" s="232"/>
      <c r="N23" s="226"/>
    </row>
    <row r="24" spans="1:14" ht="37.5">
      <c r="A24" s="62">
        <v>1</v>
      </c>
      <c r="B24" s="69" t="s">
        <v>145</v>
      </c>
      <c r="C24" s="66" t="s">
        <v>48</v>
      </c>
      <c r="D24" s="71"/>
      <c r="E24" s="70"/>
      <c r="F24" s="285"/>
      <c r="G24" s="14"/>
      <c r="H24" s="14"/>
      <c r="I24" s="14"/>
      <c r="J24" s="15"/>
      <c r="K24" s="15"/>
      <c r="L24" s="15"/>
      <c r="M24" s="15"/>
      <c r="N24" s="15"/>
    </row>
    <row r="25" spans="1:14" s="60" customFormat="1" ht="41.25">
      <c r="A25" s="221">
        <v>2</v>
      </c>
      <c r="B25" s="259" t="s">
        <v>127</v>
      </c>
      <c r="C25" s="223" t="s">
        <v>48</v>
      </c>
      <c r="D25" s="224">
        <v>3000000</v>
      </c>
      <c r="E25" s="225"/>
      <c r="F25" s="287">
        <f aca="true" t="shared" si="3" ref="F25:F41">D25/4</f>
        <v>750000</v>
      </c>
      <c r="G25" s="293">
        <f aca="true" t="shared" si="4" ref="G25:I41">F25</f>
        <v>750000</v>
      </c>
      <c r="H25" s="293">
        <f t="shared" si="4"/>
        <v>750000</v>
      </c>
      <c r="I25" s="293">
        <f t="shared" si="4"/>
        <v>750000</v>
      </c>
      <c r="J25" s="226"/>
      <c r="K25" s="226"/>
      <c r="L25" s="226"/>
      <c r="M25" s="226"/>
      <c r="N25" s="226"/>
    </row>
    <row r="26" spans="1:14" s="60" customFormat="1" ht="36">
      <c r="A26" s="452"/>
      <c r="B26" s="222" t="s">
        <v>219</v>
      </c>
      <c r="C26" s="223" t="s">
        <v>48</v>
      </c>
      <c r="D26" s="224">
        <v>70274000</v>
      </c>
      <c r="E26" s="225"/>
      <c r="F26" s="287">
        <f t="shared" si="3"/>
        <v>17568500</v>
      </c>
      <c r="G26" s="293">
        <f t="shared" si="4"/>
        <v>17568500</v>
      </c>
      <c r="H26" s="293">
        <f t="shared" si="4"/>
        <v>17568500</v>
      </c>
      <c r="I26" s="293">
        <f t="shared" si="4"/>
        <v>17568500</v>
      </c>
      <c r="J26" s="226"/>
      <c r="K26" s="226"/>
      <c r="L26" s="226"/>
      <c r="M26" s="226"/>
      <c r="N26" s="226"/>
    </row>
    <row r="27" spans="1:14" s="60" customFormat="1" ht="25.5">
      <c r="A27" s="221">
        <v>3</v>
      </c>
      <c r="B27" s="275" t="str">
        <f>'[1]Prog A1'!$A$51</f>
        <v>Internal Audit Activities</v>
      </c>
      <c r="C27" s="223" t="s">
        <v>48</v>
      </c>
      <c r="D27" s="224">
        <f>'[1]Prog A1'!$K$63</f>
        <v>319000000</v>
      </c>
      <c r="E27" s="225"/>
      <c r="F27" s="288">
        <f t="shared" si="3"/>
        <v>79750000</v>
      </c>
      <c r="G27" s="293">
        <f t="shared" si="4"/>
        <v>79750000</v>
      </c>
      <c r="H27" s="293">
        <f t="shared" si="4"/>
        <v>79750000</v>
      </c>
      <c r="I27" s="293">
        <f t="shared" si="4"/>
        <v>79750000</v>
      </c>
      <c r="J27" s="226"/>
      <c r="K27" s="226"/>
      <c r="L27" s="226"/>
      <c r="M27" s="226"/>
      <c r="N27" s="226"/>
    </row>
    <row r="28" spans="1:14" s="60" customFormat="1" ht="75">
      <c r="A28" s="227"/>
      <c r="B28" s="233" t="s">
        <v>221</v>
      </c>
      <c r="C28" s="229"/>
      <c r="D28" s="234">
        <v>240788000</v>
      </c>
      <c r="E28" s="234"/>
      <c r="F28" s="289">
        <f t="shared" si="3"/>
        <v>60197000</v>
      </c>
      <c r="G28" s="293">
        <f t="shared" si="4"/>
        <v>60197000</v>
      </c>
      <c r="H28" s="293">
        <f t="shared" si="4"/>
        <v>60197000</v>
      </c>
      <c r="I28" s="293">
        <f t="shared" si="4"/>
        <v>60197000</v>
      </c>
      <c r="J28" s="226"/>
      <c r="K28" s="226"/>
      <c r="L28" s="226"/>
      <c r="M28" s="226"/>
      <c r="N28" s="226"/>
    </row>
    <row r="29" spans="1:14" s="60" customFormat="1" ht="25.5">
      <c r="A29" s="227"/>
      <c r="B29" s="269" t="s">
        <v>226</v>
      </c>
      <c r="C29" s="229"/>
      <c r="D29" s="234">
        <f>'[1]Prog E1'!$K$75+'[1]Prog E1'!$K$76</f>
        <v>13000000000</v>
      </c>
      <c r="E29" s="234"/>
      <c r="F29" s="289">
        <f t="shared" si="3"/>
        <v>3250000000</v>
      </c>
      <c r="G29" s="293">
        <f t="shared" si="4"/>
        <v>3250000000</v>
      </c>
      <c r="H29" s="293">
        <f t="shared" si="4"/>
        <v>3250000000</v>
      </c>
      <c r="I29" s="293">
        <f t="shared" si="4"/>
        <v>3250000000</v>
      </c>
      <c r="J29" s="226"/>
      <c r="K29" s="226"/>
      <c r="L29" s="226"/>
      <c r="M29" s="226"/>
      <c r="N29" s="226"/>
    </row>
    <row r="30" spans="1:14" s="60" customFormat="1" ht="33.75" customHeight="1">
      <c r="A30" s="227"/>
      <c r="B30" s="274" t="s">
        <v>228</v>
      </c>
      <c r="C30" s="229"/>
      <c r="D30" s="234">
        <v>6000000</v>
      </c>
      <c r="E30" s="234"/>
      <c r="F30" s="289">
        <f t="shared" si="3"/>
        <v>1500000</v>
      </c>
      <c r="G30" s="293">
        <f t="shared" si="4"/>
        <v>1500000</v>
      </c>
      <c r="H30" s="293">
        <f t="shared" si="4"/>
        <v>1500000</v>
      </c>
      <c r="I30" s="293">
        <f t="shared" si="4"/>
        <v>1500000</v>
      </c>
      <c r="J30" s="226"/>
      <c r="K30" s="226"/>
      <c r="L30" s="226"/>
      <c r="M30" s="226"/>
      <c r="N30" s="226"/>
    </row>
    <row r="31" spans="1:14" s="60" customFormat="1" ht="37.5">
      <c r="A31" s="227"/>
      <c r="B31" s="256" t="s">
        <v>223</v>
      </c>
      <c r="C31" s="254"/>
      <c r="D31" s="255">
        <v>28440000</v>
      </c>
      <c r="E31" s="254"/>
      <c r="F31" s="290">
        <f t="shared" si="3"/>
        <v>7110000</v>
      </c>
      <c r="G31" s="293">
        <f t="shared" si="4"/>
        <v>7110000</v>
      </c>
      <c r="H31" s="293">
        <f t="shared" si="4"/>
        <v>7110000</v>
      </c>
      <c r="I31" s="293">
        <f t="shared" si="4"/>
        <v>7110000</v>
      </c>
      <c r="J31" s="226"/>
      <c r="K31" s="226"/>
      <c r="L31" s="226"/>
      <c r="M31" s="226"/>
      <c r="N31" s="226"/>
    </row>
    <row r="32" spans="1:14" s="60" customFormat="1" ht="25.5">
      <c r="A32" s="227"/>
      <c r="B32" s="257" t="str">
        <f>'[1]Prog B1'!$A$50</f>
        <v>Inspection of work site</v>
      </c>
      <c r="C32" s="254"/>
      <c r="D32" s="234">
        <v>197344000</v>
      </c>
      <c r="E32" s="254"/>
      <c r="F32" s="290">
        <f t="shared" si="3"/>
        <v>49336000</v>
      </c>
      <c r="G32" s="293">
        <f t="shared" si="4"/>
        <v>49336000</v>
      </c>
      <c r="H32" s="293">
        <f t="shared" si="4"/>
        <v>49336000</v>
      </c>
      <c r="I32" s="293">
        <f t="shared" si="4"/>
        <v>49336000</v>
      </c>
      <c r="J32" s="226"/>
      <c r="K32" s="226"/>
      <c r="L32" s="226"/>
      <c r="M32" s="226"/>
      <c r="N32" s="226"/>
    </row>
    <row r="33" spans="1:14" s="60" customFormat="1" ht="25.5">
      <c r="A33" s="227"/>
      <c r="B33" s="277" t="s">
        <v>224</v>
      </c>
      <c r="C33" s="254"/>
      <c r="D33" s="234">
        <f>'[1]Prog B1'!$K$84</f>
        <v>120000000</v>
      </c>
      <c r="E33" s="254"/>
      <c r="F33" s="290">
        <f t="shared" si="3"/>
        <v>30000000</v>
      </c>
      <c r="G33" s="293">
        <f t="shared" si="4"/>
        <v>30000000</v>
      </c>
      <c r="H33" s="293">
        <f t="shared" si="4"/>
        <v>30000000</v>
      </c>
      <c r="I33" s="293">
        <f t="shared" si="4"/>
        <v>30000000</v>
      </c>
      <c r="J33" s="226"/>
      <c r="K33" s="226"/>
      <c r="L33" s="226"/>
      <c r="M33" s="226"/>
      <c r="N33" s="226" t="s">
        <v>101</v>
      </c>
    </row>
    <row r="34" spans="1:14" s="60" customFormat="1" ht="41.25">
      <c r="A34" s="227"/>
      <c r="B34" s="278" t="str">
        <f>'[1]Prog A1'!$A$101</f>
        <v>Subvention to Sierra Leone Institute of Engineers</v>
      </c>
      <c r="C34" s="254"/>
      <c r="D34" s="234">
        <f>'[1]Prog A1'!$K$101</f>
        <v>80000000</v>
      </c>
      <c r="E34" s="254"/>
      <c r="F34" s="290">
        <f t="shared" si="3"/>
        <v>20000000</v>
      </c>
      <c r="G34" s="293">
        <f t="shared" si="4"/>
        <v>20000000</v>
      </c>
      <c r="H34" s="293">
        <f t="shared" si="4"/>
        <v>20000000</v>
      </c>
      <c r="I34" s="293">
        <f t="shared" si="4"/>
        <v>20000000</v>
      </c>
      <c r="J34" s="226"/>
      <c r="K34" s="226"/>
      <c r="L34" s="226"/>
      <c r="M34" s="226"/>
      <c r="N34" s="226"/>
    </row>
    <row r="35" spans="1:14" s="60" customFormat="1" ht="25.5">
      <c r="A35" s="227"/>
      <c r="B35" s="278" t="str">
        <f>'[1]Prog A1'!$A$115</f>
        <v>Hospitality for Meetings</v>
      </c>
      <c r="C35" s="254"/>
      <c r="D35" s="234">
        <f>'[1]Prog A1'!$K$115</f>
        <v>50000000</v>
      </c>
      <c r="E35" s="254"/>
      <c r="F35" s="290">
        <f t="shared" si="3"/>
        <v>12500000</v>
      </c>
      <c r="G35" s="293">
        <f t="shared" si="4"/>
        <v>12500000</v>
      </c>
      <c r="H35" s="293">
        <f t="shared" si="4"/>
        <v>12500000</v>
      </c>
      <c r="I35" s="293">
        <f t="shared" si="4"/>
        <v>12500000</v>
      </c>
      <c r="J35" s="226"/>
      <c r="K35" s="226"/>
      <c r="L35" s="226"/>
      <c r="M35" s="226"/>
      <c r="N35" s="226"/>
    </row>
    <row r="36" spans="1:14" s="60" customFormat="1" ht="25.5">
      <c r="A36" s="227"/>
      <c r="B36" s="254" t="s">
        <v>225</v>
      </c>
      <c r="C36" s="254"/>
      <c r="D36" s="234">
        <v>1050381740</v>
      </c>
      <c r="E36" s="254"/>
      <c r="F36" s="290">
        <f t="shared" si="3"/>
        <v>262595435</v>
      </c>
      <c r="G36" s="293">
        <f t="shared" si="4"/>
        <v>262595435</v>
      </c>
      <c r="H36" s="293">
        <f t="shared" si="4"/>
        <v>262595435</v>
      </c>
      <c r="I36" s="293">
        <f t="shared" si="4"/>
        <v>262595435</v>
      </c>
      <c r="J36" s="226"/>
      <c r="K36" s="226"/>
      <c r="L36" s="226"/>
      <c r="M36" s="226"/>
      <c r="N36" s="226"/>
    </row>
    <row r="37" spans="1:14" s="60" customFormat="1" ht="41.25">
      <c r="A37" s="227"/>
      <c r="B37" s="276" t="str">
        <f>'[1]Prog A1'!$A$66</f>
        <v>Budget Formulation ,Execution and Monitoring</v>
      </c>
      <c r="C37" s="254"/>
      <c r="D37" s="234">
        <f>'[1]Prog A1'!$K$89</f>
        <v>75100000</v>
      </c>
      <c r="E37" s="254"/>
      <c r="F37" s="290">
        <f t="shared" si="3"/>
        <v>18775000</v>
      </c>
      <c r="G37" s="293">
        <f t="shared" si="4"/>
        <v>18775000</v>
      </c>
      <c r="H37" s="293">
        <f t="shared" si="4"/>
        <v>18775000</v>
      </c>
      <c r="I37" s="293">
        <f t="shared" si="4"/>
        <v>18775000</v>
      </c>
      <c r="J37" s="226"/>
      <c r="K37" s="226"/>
      <c r="L37" s="226"/>
      <c r="M37" s="226"/>
      <c r="N37" s="226"/>
    </row>
    <row r="38" spans="1:14" s="60" customFormat="1" ht="25.5">
      <c r="A38" s="227"/>
      <c r="B38" s="276" t="str">
        <f>'[1]Prog A1'!$A$114</f>
        <v>Retreat for the Ministry</v>
      </c>
      <c r="C38" s="254"/>
      <c r="D38" s="234">
        <f>'[1]Prog A1'!$K$114</f>
        <v>500000000</v>
      </c>
      <c r="E38" s="254"/>
      <c r="F38" s="290">
        <f t="shared" si="3"/>
        <v>125000000</v>
      </c>
      <c r="G38" s="293">
        <f t="shared" si="4"/>
        <v>125000000</v>
      </c>
      <c r="H38" s="293">
        <f t="shared" si="4"/>
        <v>125000000</v>
      </c>
      <c r="I38" s="293">
        <f t="shared" si="4"/>
        <v>125000000</v>
      </c>
      <c r="J38" s="226"/>
      <c r="K38" s="226"/>
      <c r="L38" s="226"/>
      <c r="M38" s="226"/>
      <c r="N38" s="226"/>
    </row>
    <row r="39" spans="1:14" s="60" customFormat="1" ht="25.5">
      <c r="A39" s="227"/>
      <c r="B39" s="279" t="s">
        <v>231</v>
      </c>
      <c r="C39" s="254"/>
      <c r="D39" s="234">
        <f>'[1]Prog A1'!$K$110+'[1]Prog A1'!$K$111</f>
        <v>141894000</v>
      </c>
      <c r="E39" s="254"/>
      <c r="F39" s="290">
        <f t="shared" si="3"/>
        <v>35473500</v>
      </c>
      <c r="G39" s="293">
        <f t="shared" si="4"/>
        <v>35473500</v>
      </c>
      <c r="H39" s="293">
        <f t="shared" si="4"/>
        <v>35473500</v>
      </c>
      <c r="I39" s="293">
        <f t="shared" si="4"/>
        <v>35473500</v>
      </c>
      <c r="J39" s="226"/>
      <c r="K39" s="226"/>
      <c r="L39" s="226"/>
      <c r="M39" s="226"/>
      <c r="N39" s="226"/>
    </row>
    <row r="40" spans="1:14" s="60" customFormat="1" ht="25.5">
      <c r="A40" s="227"/>
      <c r="B40" s="279" t="s">
        <v>232</v>
      </c>
      <c r="C40" s="254"/>
      <c r="D40" s="234">
        <f>'[1]Prog A1'!$K$113</f>
        <v>80000000</v>
      </c>
      <c r="E40" s="254"/>
      <c r="F40" s="290">
        <f t="shared" si="3"/>
        <v>20000000</v>
      </c>
      <c r="G40" s="293">
        <f t="shared" si="4"/>
        <v>20000000</v>
      </c>
      <c r="H40" s="293">
        <f t="shared" si="4"/>
        <v>20000000</v>
      </c>
      <c r="I40" s="293">
        <f t="shared" si="4"/>
        <v>20000000</v>
      </c>
      <c r="J40" s="226"/>
      <c r="K40" s="226"/>
      <c r="L40" s="226"/>
      <c r="M40" s="226"/>
      <c r="N40" s="226"/>
    </row>
    <row r="41" spans="1:14" s="60" customFormat="1" ht="25.5">
      <c r="A41" s="227"/>
      <c r="B41" s="277" t="s">
        <v>229</v>
      </c>
      <c r="C41" s="227"/>
      <c r="D41" s="225">
        <f>'[1]Prog A1'!$K$41</f>
        <v>20000000</v>
      </c>
      <c r="E41" s="225"/>
      <c r="F41" s="288">
        <f t="shared" si="3"/>
        <v>5000000</v>
      </c>
      <c r="G41" s="293">
        <f t="shared" si="4"/>
        <v>5000000</v>
      </c>
      <c r="H41" s="293">
        <f t="shared" si="4"/>
        <v>5000000</v>
      </c>
      <c r="I41" s="293">
        <f t="shared" si="4"/>
        <v>5000000</v>
      </c>
      <c r="J41" s="226"/>
      <c r="K41" s="226"/>
      <c r="L41" s="226"/>
      <c r="M41" s="226"/>
      <c r="N41" s="226"/>
    </row>
    <row r="42" spans="1:14" s="60" customFormat="1" ht="25.5">
      <c r="A42" s="227"/>
      <c r="B42" s="277"/>
      <c r="C42" s="227"/>
      <c r="D42" s="225"/>
      <c r="E42" s="225"/>
      <c r="F42" s="288"/>
      <c r="G42" s="293"/>
      <c r="H42" s="293"/>
      <c r="I42" s="293"/>
      <c r="J42" s="226"/>
      <c r="K42" s="226"/>
      <c r="L42" s="226"/>
      <c r="M42" s="226"/>
      <c r="N42" s="226"/>
    </row>
    <row r="43" spans="1:17" s="299" customFormat="1" ht="23.25">
      <c r="A43" s="295"/>
      <c r="B43" s="296" t="s">
        <v>233</v>
      </c>
      <c r="C43" s="295"/>
      <c r="D43" s="255">
        <f>SUM(D8:D42)</f>
        <v>19762566490</v>
      </c>
      <c r="E43" s="255"/>
      <c r="F43" s="297">
        <f>SUM(F7:F42)</f>
        <v>4940641622.5</v>
      </c>
      <c r="G43" s="298">
        <f>SUM(G7:G42)</f>
        <v>4940641622.5</v>
      </c>
      <c r="H43" s="298">
        <f>SUM(H7:H42)</f>
        <v>4940641622.5</v>
      </c>
      <c r="I43" s="298">
        <f>SUM(I7:I42)</f>
        <v>4940641622.5</v>
      </c>
      <c r="Q43" s="431">
        <f>D45+PDF!D37</f>
        <v>14484133510</v>
      </c>
    </row>
    <row r="44" spans="1:9" s="299" customFormat="1" ht="23.25">
      <c r="A44" s="295"/>
      <c r="B44" s="296"/>
      <c r="C44" s="295"/>
      <c r="D44" s="255"/>
      <c r="E44" s="255"/>
      <c r="F44" s="297"/>
      <c r="G44" s="298"/>
      <c r="H44" s="298"/>
      <c r="I44" s="298"/>
    </row>
    <row r="45" spans="1:9" s="299" customFormat="1" ht="23.25">
      <c r="A45" s="295"/>
      <c r="B45" s="296" t="s">
        <v>234</v>
      </c>
      <c r="C45" s="295"/>
      <c r="D45" s="255"/>
      <c r="E45" s="255"/>
      <c r="F45" s="297"/>
      <c r="G45" s="298"/>
      <c r="H45" s="298"/>
      <c r="I45" s="298"/>
    </row>
    <row r="46" spans="1:14" ht="25.5">
      <c r="A46" s="38" t="s">
        <v>10</v>
      </c>
      <c r="B46" s="14"/>
      <c r="C46" s="14"/>
      <c r="D46" s="14"/>
      <c r="E46" s="14"/>
      <c r="F46" s="38" t="s">
        <v>53</v>
      </c>
      <c r="G46" s="38"/>
      <c r="H46" s="38"/>
      <c r="I46" s="14"/>
      <c r="J46" s="15"/>
      <c r="K46" s="15"/>
      <c r="L46" s="15"/>
      <c r="M46" s="15"/>
      <c r="N46" s="15"/>
    </row>
    <row r="47" spans="1:14" ht="25.5">
      <c r="A47" s="38" t="s">
        <v>222</v>
      </c>
      <c r="B47" s="14"/>
      <c r="C47" s="14"/>
      <c r="D47" s="14"/>
      <c r="E47" s="14"/>
      <c r="F47" s="14"/>
      <c r="G47" s="14"/>
      <c r="H47" s="38"/>
      <c r="I47" s="14"/>
      <c r="J47" s="15"/>
      <c r="K47" s="15"/>
      <c r="L47" s="15"/>
      <c r="M47" s="15"/>
      <c r="N47" s="15"/>
    </row>
    <row r="48" spans="1:14" ht="25.5">
      <c r="A48" s="38" t="s">
        <v>169</v>
      </c>
      <c r="B48" s="14"/>
      <c r="C48" s="14"/>
      <c r="D48" s="14"/>
      <c r="E48" s="14"/>
      <c r="F48" s="14"/>
      <c r="G48" s="14"/>
      <c r="H48" s="38"/>
      <c r="I48" s="14"/>
      <c r="J48" s="15"/>
      <c r="K48" s="15"/>
      <c r="L48" s="15"/>
      <c r="M48" s="15"/>
      <c r="N48" s="15"/>
    </row>
    <row r="49" spans="1:14" ht="25.5">
      <c r="A49" s="14"/>
      <c r="B49" s="14"/>
      <c r="C49" s="14"/>
      <c r="D49" s="14"/>
      <c r="E49" s="14"/>
      <c r="F49" s="38" t="s">
        <v>54</v>
      </c>
      <c r="G49" s="14"/>
      <c r="H49" s="14"/>
      <c r="I49" s="14"/>
      <c r="J49" s="15"/>
      <c r="K49" s="15"/>
      <c r="L49" s="15"/>
      <c r="M49" s="15"/>
      <c r="N49" s="15"/>
    </row>
    <row r="50" spans="1:14" ht="25.5">
      <c r="A50" s="14"/>
      <c r="B50" s="14"/>
      <c r="C50" s="14"/>
      <c r="D50" s="14"/>
      <c r="E50" s="14"/>
      <c r="F50" s="38" t="s">
        <v>278</v>
      </c>
      <c r="G50" s="14"/>
      <c r="H50" s="38"/>
      <c r="I50" s="39"/>
      <c r="J50" s="15"/>
      <c r="K50" s="15"/>
      <c r="L50" s="15"/>
      <c r="M50" s="15"/>
      <c r="N50" s="15"/>
    </row>
    <row r="51" spans="1:14" ht="25.5">
      <c r="A51" s="40"/>
      <c r="B51" s="40"/>
      <c r="C51" s="40"/>
      <c r="D51" s="40"/>
      <c r="E51" s="40"/>
      <c r="F51" s="40"/>
      <c r="G51" s="40"/>
      <c r="H51" s="40"/>
      <c r="I51" s="40"/>
      <c r="J51" s="15"/>
      <c r="K51" s="15"/>
      <c r="L51" s="15"/>
      <c r="M51" s="15"/>
      <c r="N51" s="15"/>
    </row>
    <row r="52" spans="1:14" ht="25.5">
      <c r="A52" s="40"/>
      <c r="B52" s="40"/>
      <c r="C52" s="40"/>
      <c r="D52" s="40"/>
      <c r="E52" s="40"/>
      <c r="F52" s="40"/>
      <c r="G52" s="40"/>
      <c r="H52" s="40"/>
      <c r="I52" s="40"/>
      <c r="J52" s="15"/>
      <c r="K52" s="15"/>
      <c r="L52" s="15"/>
      <c r="M52" s="15"/>
      <c r="N52" s="15"/>
    </row>
    <row r="53" spans="1:14" ht="25.5">
      <c r="A53" s="40"/>
      <c r="B53" s="40"/>
      <c r="C53" s="40" t="s">
        <v>44</v>
      </c>
      <c r="D53" s="40"/>
      <c r="E53" s="40"/>
      <c r="F53" s="40"/>
      <c r="G53" s="40"/>
      <c r="H53" s="40"/>
      <c r="I53" s="40"/>
      <c r="J53" s="15"/>
      <c r="K53" s="15"/>
      <c r="L53" s="15"/>
      <c r="M53" s="15"/>
      <c r="N53" s="15"/>
    </row>
    <row r="54" spans="1:14" ht="25.5">
      <c r="A54" s="40"/>
      <c r="B54" s="40"/>
      <c r="C54" s="40"/>
      <c r="D54" s="40"/>
      <c r="E54" s="40"/>
      <c r="F54" s="40"/>
      <c r="G54" s="40"/>
      <c r="H54" s="40"/>
      <c r="I54" s="40"/>
      <c r="J54" s="15"/>
      <c r="K54" s="15"/>
      <c r="L54" s="15"/>
      <c r="M54" s="15"/>
      <c r="N54" s="15"/>
    </row>
    <row r="55" spans="1:14" ht="25.5">
      <c r="A55" s="14"/>
      <c r="B55" s="14"/>
      <c r="C55" s="14"/>
      <c r="D55" s="14"/>
      <c r="E55" s="14"/>
      <c r="F55" s="14"/>
      <c r="G55" s="14"/>
      <c r="H55" s="14"/>
      <c r="I55" s="14"/>
      <c r="J55" s="15"/>
      <c r="K55" s="15"/>
      <c r="L55" s="15"/>
      <c r="M55" s="15"/>
      <c r="N55" s="15"/>
    </row>
    <row r="56" spans="1:14" ht="25.5">
      <c r="A56" s="128"/>
      <c r="B56" s="128"/>
      <c r="C56" s="128"/>
      <c r="D56" s="128"/>
      <c r="E56" s="128"/>
      <c r="F56" s="128"/>
      <c r="G56" s="128"/>
      <c r="H56" s="128"/>
      <c r="I56" s="128"/>
      <c r="J56" s="15"/>
      <c r="K56" s="15"/>
      <c r="L56" s="15"/>
      <c r="M56" s="15"/>
      <c r="N56" s="15"/>
    </row>
    <row r="57" spans="1:14" ht="25.5">
      <c r="A57" s="128"/>
      <c r="B57" s="128"/>
      <c r="C57" s="128"/>
      <c r="D57" s="128"/>
      <c r="E57" s="128"/>
      <c r="F57" s="128"/>
      <c r="G57" s="128"/>
      <c r="H57" s="128"/>
      <c r="I57" s="128"/>
      <c r="J57" s="15"/>
      <c r="K57" s="15"/>
      <c r="L57" s="15"/>
      <c r="M57" s="15"/>
      <c r="N57" s="15"/>
    </row>
    <row r="58" spans="1:14" ht="25.5">
      <c r="A58" s="128"/>
      <c r="B58" s="128"/>
      <c r="C58" s="128"/>
      <c r="D58" s="128"/>
      <c r="E58" s="128"/>
      <c r="F58" s="128"/>
      <c r="G58" s="128"/>
      <c r="H58" s="128"/>
      <c r="I58" s="128"/>
      <c r="J58" s="15"/>
      <c r="K58" s="15"/>
      <c r="L58" s="15"/>
      <c r="M58" s="15"/>
      <c r="N58" s="15"/>
    </row>
    <row r="59" spans="1:14" ht="25.5">
      <c r="A59" s="128"/>
      <c r="B59" s="128"/>
      <c r="C59" s="128"/>
      <c r="D59" s="128"/>
      <c r="E59" s="128"/>
      <c r="F59" s="128"/>
      <c r="G59" s="128"/>
      <c r="H59" s="128"/>
      <c r="I59" s="128"/>
      <c r="J59" s="15"/>
      <c r="K59" s="15"/>
      <c r="L59" s="15"/>
      <c r="M59" s="15"/>
      <c r="N59" s="15"/>
    </row>
    <row r="60" spans="1:14" ht="25.5">
      <c r="A60" s="128"/>
      <c r="B60" s="128"/>
      <c r="C60" s="128"/>
      <c r="D60" s="128"/>
      <c r="E60" s="128"/>
      <c r="F60" s="128"/>
      <c r="G60" s="128"/>
      <c r="H60" s="128"/>
      <c r="I60" s="128"/>
      <c r="J60" s="15"/>
      <c r="K60" s="15"/>
      <c r="L60" s="15"/>
      <c r="N60" s="15"/>
    </row>
    <row r="61" spans="1:14" ht="25.5">
      <c r="A61" s="38"/>
      <c r="B61" s="38"/>
      <c r="C61" s="14"/>
      <c r="D61" s="14"/>
      <c r="E61" s="14"/>
      <c r="F61" s="38"/>
      <c r="G61" s="38"/>
      <c r="H61" s="38"/>
      <c r="I61" s="38"/>
      <c r="J61" s="15"/>
      <c r="K61" s="15"/>
      <c r="L61" s="15"/>
      <c r="M61" s="15"/>
      <c r="N61" s="15"/>
    </row>
    <row r="62" spans="1:14" ht="25.5">
      <c r="A62" s="38"/>
      <c r="B62" s="14"/>
      <c r="C62" s="14"/>
      <c r="D62" s="14"/>
      <c r="E62" s="14"/>
      <c r="F62" s="14"/>
      <c r="G62" s="14"/>
      <c r="H62" s="38"/>
      <c r="I62" s="14"/>
      <c r="J62" s="15"/>
      <c r="K62" s="15"/>
      <c r="L62" s="15"/>
      <c r="M62" s="15"/>
      <c r="N62" s="15"/>
    </row>
    <row r="63" spans="1:14" ht="25.5">
      <c r="A63" s="14"/>
      <c r="B63" s="14"/>
      <c r="C63" s="14"/>
      <c r="D63" s="14"/>
      <c r="E63" s="14"/>
      <c r="F63" s="14"/>
      <c r="G63" s="14"/>
      <c r="H63" s="14"/>
      <c r="I63" s="14"/>
      <c r="J63" s="15"/>
      <c r="K63" s="15"/>
      <c r="L63" s="15"/>
      <c r="M63" s="15"/>
      <c r="N63" s="15"/>
    </row>
    <row r="64" spans="1:14" ht="25.5">
      <c r="A64" s="149"/>
      <c r="B64" s="149"/>
      <c r="C64" s="149"/>
      <c r="D64" s="149"/>
      <c r="E64" s="149"/>
      <c r="F64" s="14"/>
      <c r="G64" s="14"/>
      <c r="H64" s="14"/>
      <c r="I64" s="14"/>
      <c r="J64" s="15"/>
      <c r="K64" s="15"/>
      <c r="L64" s="15"/>
      <c r="M64" s="15"/>
      <c r="N64" s="15"/>
    </row>
    <row r="65" spans="1:14" ht="25.5">
      <c r="A65" s="150"/>
      <c r="B65" s="150"/>
      <c r="C65" s="151"/>
      <c r="D65" s="151"/>
      <c r="E65" s="152"/>
      <c r="F65" s="151"/>
      <c r="G65" s="153"/>
      <c r="H65" s="153"/>
      <c r="I65" s="153"/>
      <c r="J65" s="15"/>
      <c r="K65" s="15"/>
      <c r="L65" s="15"/>
      <c r="M65" s="15"/>
      <c r="N65" s="15"/>
    </row>
    <row r="66" spans="1:14" ht="25.5">
      <c r="A66" s="150"/>
      <c r="B66" s="150"/>
      <c r="C66" s="150"/>
      <c r="D66" s="150"/>
      <c r="E66" s="150"/>
      <c r="F66" s="150"/>
      <c r="G66" s="150"/>
      <c r="H66" s="150"/>
      <c r="I66" s="150"/>
      <c r="J66" s="15"/>
      <c r="K66" s="15"/>
      <c r="L66" s="15"/>
      <c r="M66" s="15"/>
      <c r="N66" s="15"/>
    </row>
    <row r="67" spans="1:14" s="4" customFormat="1" ht="26.25">
      <c r="A67" s="58"/>
      <c r="B67" s="58"/>
      <c r="C67" s="59"/>
      <c r="D67" s="59"/>
      <c r="E67" s="59"/>
      <c r="F67" s="58"/>
      <c r="G67" s="58"/>
      <c r="H67" s="58"/>
      <c r="I67" s="58"/>
      <c r="J67" s="18"/>
      <c r="K67" s="18"/>
      <c r="L67" s="18"/>
      <c r="M67" s="19"/>
      <c r="N67" s="19"/>
    </row>
    <row r="68" spans="1:14" ht="26.25">
      <c r="A68" s="58"/>
      <c r="B68" s="58"/>
      <c r="C68" s="58"/>
      <c r="D68" s="58"/>
      <c r="E68" s="58"/>
      <c r="F68" s="58"/>
      <c r="G68" s="58"/>
      <c r="H68" s="58"/>
      <c r="I68" s="58"/>
      <c r="J68" s="20"/>
      <c r="K68" s="20"/>
      <c r="L68" s="20"/>
      <c r="M68" s="15"/>
      <c r="N68" s="15"/>
    </row>
    <row r="69" spans="1:14" ht="26.25">
      <c r="A69" s="41"/>
      <c r="B69" s="42"/>
      <c r="C69" s="41"/>
      <c r="D69" s="43"/>
      <c r="E69" s="44"/>
      <c r="F69" s="45"/>
      <c r="G69" s="45"/>
      <c r="H69" s="45"/>
      <c r="I69" s="45"/>
      <c r="J69" s="21"/>
      <c r="K69" s="21"/>
      <c r="L69" s="21"/>
      <c r="M69" s="15"/>
      <c r="N69" s="15"/>
    </row>
    <row r="70" spans="1:14" ht="26.25">
      <c r="A70" s="41"/>
      <c r="B70" s="42"/>
      <c r="C70" s="41"/>
      <c r="D70" s="45"/>
      <c r="E70" s="43"/>
      <c r="F70" s="45"/>
      <c r="G70" s="45"/>
      <c r="H70" s="45"/>
      <c r="I70" s="45"/>
      <c r="J70" s="21"/>
      <c r="K70" s="21"/>
      <c r="L70" s="21"/>
      <c r="M70" s="15"/>
      <c r="N70" s="15"/>
    </row>
    <row r="71" spans="1:14" ht="26.25">
      <c r="A71" s="41"/>
      <c r="B71" s="42"/>
      <c r="C71" s="41"/>
      <c r="D71" s="46"/>
      <c r="E71" s="43"/>
      <c r="F71" s="46"/>
      <c r="G71" s="46"/>
      <c r="H71" s="46"/>
      <c r="I71" s="46"/>
      <c r="J71" s="22"/>
      <c r="K71" s="22"/>
      <c r="L71" s="22"/>
      <c r="M71" s="15"/>
      <c r="N71" s="15"/>
    </row>
    <row r="72" spans="1:14" ht="26.25">
      <c r="A72" s="41"/>
      <c r="B72" s="42"/>
      <c r="C72" s="41"/>
      <c r="D72" s="45"/>
      <c r="E72" s="43"/>
      <c r="F72" s="45"/>
      <c r="G72" s="45"/>
      <c r="H72" s="45"/>
      <c r="I72" s="45"/>
      <c r="J72" s="22"/>
      <c r="K72" s="22"/>
      <c r="L72" s="22"/>
      <c r="M72" s="15"/>
      <c r="N72" s="15"/>
    </row>
    <row r="73" spans="1:14" ht="26.25">
      <c r="A73" s="41"/>
      <c r="B73" s="42"/>
      <c r="C73" s="41"/>
      <c r="D73" s="45"/>
      <c r="E73" s="43"/>
      <c r="F73" s="45"/>
      <c r="G73" s="45"/>
      <c r="H73" s="45"/>
      <c r="I73" s="45"/>
      <c r="J73" s="23"/>
      <c r="K73" s="23"/>
      <c r="L73" s="23"/>
      <c r="M73" s="15"/>
      <c r="N73" s="15"/>
    </row>
    <row r="74" spans="1:14" ht="26.25">
      <c r="A74" s="41"/>
      <c r="B74" s="42"/>
      <c r="C74" s="47"/>
      <c r="D74" s="45"/>
      <c r="E74" s="43"/>
      <c r="F74" s="45"/>
      <c r="G74" s="45"/>
      <c r="H74" s="45"/>
      <c r="I74" s="49"/>
      <c r="J74" s="22"/>
      <c r="K74" s="22"/>
      <c r="L74" s="22"/>
      <c r="M74" s="15"/>
      <c r="N74" s="15"/>
    </row>
    <row r="75" spans="1:14" ht="26.25">
      <c r="A75" s="41"/>
      <c r="B75" s="42"/>
      <c r="C75" s="41"/>
      <c r="D75" s="45"/>
      <c r="E75" s="43"/>
      <c r="F75" s="45"/>
      <c r="G75" s="45"/>
      <c r="H75" s="45"/>
      <c r="I75" s="45"/>
      <c r="J75" s="22"/>
      <c r="K75" s="22"/>
      <c r="L75" s="22"/>
      <c r="M75" s="15"/>
      <c r="N75" s="15"/>
    </row>
    <row r="76" spans="1:14" ht="26.25">
      <c r="A76" s="41"/>
      <c r="B76" s="42"/>
      <c r="C76" s="41"/>
      <c r="D76" s="45"/>
      <c r="E76" s="43"/>
      <c r="F76" s="48"/>
      <c r="G76" s="49"/>
      <c r="H76" s="45"/>
      <c r="I76" s="49"/>
      <c r="J76" s="22"/>
      <c r="K76" s="22"/>
      <c r="L76" s="24"/>
      <c r="M76" s="15"/>
      <c r="N76" s="15"/>
    </row>
    <row r="77" spans="1:14" ht="26.25">
      <c r="A77" s="41"/>
      <c r="B77" s="42"/>
      <c r="C77" s="41"/>
      <c r="D77" s="45"/>
      <c r="E77" s="43"/>
      <c r="F77" s="45"/>
      <c r="G77" s="45"/>
      <c r="H77" s="45"/>
      <c r="I77" s="45"/>
      <c r="J77" s="22"/>
      <c r="K77" s="22"/>
      <c r="L77" s="22"/>
      <c r="M77" s="15"/>
      <c r="N77" s="15"/>
    </row>
    <row r="78" spans="1:14" ht="26.25">
      <c r="A78" s="41"/>
      <c r="B78" s="42"/>
      <c r="C78" s="41"/>
      <c r="D78" s="45"/>
      <c r="E78" s="43"/>
      <c r="F78" s="49"/>
      <c r="G78" s="45"/>
      <c r="H78" s="45"/>
      <c r="I78" s="45"/>
      <c r="J78" s="24"/>
      <c r="K78" s="22"/>
      <c r="L78" s="24"/>
      <c r="M78" s="15"/>
      <c r="N78" s="15"/>
    </row>
    <row r="79" spans="1:14" ht="26.25">
      <c r="A79" s="41"/>
      <c r="B79" s="42"/>
      <c r="C79" s="41"/>
      <c r="D79" s="45"/>
      <c r="E79" s="43"/>
      <c r="F79" s="49"/>
      <c r="G79" s="45"/>
      <c r="H79" s="49"/>
      <c r="I79" s="45"/>
      <c r="J79" s="22"/>
      <c r="K79" s="22"/>
      <c r="L79" s="22"/>
      <c r="M79" s="15"/>
      <c r="N79" s="15"/>
    </row>
    <row r="80" spans="1:14" ht="26.25">
      <c r="A80" s="41"/>
      <c r="B80" s="42"/>
      <c r="C80" s="41"/>
      <c r="D80" s="45"/>
      <c r="E80" s="43"/>
      <c r="F80" s="49"/>
      <c r="G80" s="45"/>
      <c r="H80" s="45"/>
      <c r="I80" s="45"/>
      <c r="J80" s="22"/>
      <c r="K80" s="22"/>
      <c r="L80" s="22"/>
      <c r="M80" s="15"/>
      <c r="N80" s="15"/>
    </row>
    <row r="81" spans="1:14" ht="26.25">
      <c r="A81" s="41"/>
      <c r="B81" s="42"/>
      <c r="C81" s="41"/>
      <c r="D81" s="45"/>
      <c r="E81" s="43"/>
      <c r="F81" s="45"/>
      <c r="G81" s="49"/>
      <c r="H81" s="45"/>
      <c r="I81" s="45"/>
      <c r="J81" s="22"/>
      <c r="K81" s="22"/>
      <c r="L81" s="22"/>
      <c r="M81" s="15"/>
      <c r="N81" s="15"/>
    </row>
    <row r="82" spans="1:14" ht="26.25">
      <c r="A82" s="41"/>
      <c r="B82" s="42"/>
      <c r="C82" s="41"/>
      <c r="D82" s="45"/>
      <c r="E82" s="43"/>
      <c r="F82" s="45"/>
      <c r="G82" s="49"/>
      <c r="H82" s="45"/>
      <c r="I82" s="45"/>
      <c r="J82" s="22"/>
      <c r="K82" s="24"/>
      <c r="L82" s="22"/>
      <c r="M82" s="15"/>
      <c r="N82" s="15"/>
    </row>
    <row r="83" spans="1:14" ht="26.25">
      <c r="A83" s="41"/>
      <c r="B83" s="42"/>
      <c r="C83" s="41"/>
      <c r="D83" s="45"/>
      <c r="E83" s="43"/>
      <c r="F83" s="45"/>
      <c r="G83" s="49"/>
      <c r="H83" s="45"/>
      <c r="I83" s="45"/>
      <c r="J83" s="22"/>
      <c r="K83" s="22"/>
      <c r="L83" s="22"/>
      <c r="M83" s="15"/>
      <c r="N83" s="15"/>
    </row>
    <row r="84" spans="1:14" ht="26.25">
      <c r="A84" s="41"/>
      <c r="B84" s="42"/>
      <c r="C84" s="41"/>
      <c r="D84" s="43"/>
      <c r="E84" s="43"/>
      <c r="F84" s="50"/>
      <c r="G84" s="51"/>
      <c r="H84" s="51"/>
      <c r="I84" s="51"/>
      <c r="J84" s="24"/>
      <c r="K84" s="22"/>
      <c r="L84" s="22"/>
      <c r="M84" s="15"/>
      <c r="N84" s="15"/>
    </row>
    <row r="85" spans="1:14" ht="26.25">
      <c r="A85" s="41"/>
      <c r="B85" s="42"/>
      <c r="C85" s="41"/>
      <c r="D85" s="52"/>
      <c r="E85" s="43"/>
      <c r="F85" s="50"/>
      <c r="G85" s="51"/>
      <c r="H85" s="50"/>
      <c r="I85" s="51"/>
      <c r="J85" s="23"/>
      <c r="K85" s="23"/>
      <c r="L85" s="23"/>
      <c r="M85" s="15"/>
      <c r="N85" s="15"/>
    </row>
    <row r="86" spans="1:14" ht="26.25">
      <c r="A86" s="42"/>
      <c r="B86" s="53"/>
      <c r="C86" s="41"/>
      <c r="D86" s="54"/>
      <c r="E86" s="42"/>
      <c r="F86" s="45"/>
      <c r="G86" s="46"/>
      <c r="H86" s="46"/>
      <c r="I86" s="46"/>
      <c r="J86" s="21"/>
      <c r="K86" s="25"/>
      <c r="L86" s="21"/>
      <c r="M86" s="15"/>
      <c r="N86" s="15"/>
    </row>
    <row r="87" spans="1:14" ht="25.5">
      <c r="A87" s="55"/>
      <c r="B87" s="55"/>
      <c r="C87" s="55"/>
      <c r="D87" s="55"/>
      <c r="E87" s="55"/>
      <c r="F87" s="55"/>
      <c r="G87" s="55"/>
      <c r="H87" s="55"/>
      <c r="I87" s="55"/>
      <c r="J87" s="26"/>
      <c r="K87" s="26"/>
      <c r="L87" s="26"/>
      <c r="M87" s="15"/>
      <c r="N87" s="15"/>
    </row>
    <row r="88" spans="1:14" ht="25.5">
      <c r="A88" s="55"/>
      <c r="B88" s="55"/>
      <c r="C88" s="55"/>
      <c r="D88" s="55"/>
      <c r="E88" s="56"/>
      <c r="F88" s="55"/>
      <c r="G88" s="55"/>
      <c r="H88" s="55"/>
      <c r="I88" s="55"/>
      <c r="J88" s="16"/>
      <c r="K88" s="16"/>
      <c r="L88" s="16"/>
      <c r="M88" s="15"/>
      <c r="N88" s="15"/>
    </row>
    <row r="89" spans="1:14" ht="26.25">
      <c r="A89" s="56"/>
      <c r="B89" s="53"/>
      <c r="C89" s="53"/>
      <c r="D89" s="53"/>
      <c r="E89" s="56"/>
      <c r="F89" s="56"/>
      <c r="G89" s="56"/>
      <c r="H89" s="56"/>
      <c r="I89" s="56"/>
      <c r="J89" s="17"/>
      <c r="K89" s="17"/>
      <c r="L89" s="17"/>
      <c r="M89" s="15"/>
      <c r="N89" s="15"/>
    </row>
    <row r="90" spans="1:14" ht="26.25">
      <c r="A90" s="56"/>
      <c r="B90" s="53"/>
      <c r="C90" s="53"/>
      <c r="D90" s="53"/>
      <c r="E90" s="56"/>
      <c r="F90" s="56"/>
      <c r="G90" s="56"/>
      <c r="H90" s="56"/>
      <c r="I90" s="56"/>
      <c r="J90" s="17"/>
      <c r="K90" s="17"/>
      <c r="L90" s="17"/>
      <c r="M90" s="15"/>
      <c r="N90" s="15"/>
    </row>
    <row r="91" spans="1:14" ht="26.25">
      <c r="A91" s="56"/>
      <c r="B91" s="53"/>
      <c r="C91" s="53"/>
      <c r="D91" s="53"/>
      <c r="E91" s="56"/>
      <c r="F91" s="56"/>
      <c r="G91" s="56"/>
      <c r="H91" s="56"/>
      <c r="I91" s="56"/>
      <c r="J91" s="17"/>
      <c r="K91" s="17"/>
      <c r="L91" s="17"/>
      <c r="M91" s="15"/>
      <c r="N91" s="15"/>
    </row>
    <row r="92" spans="1:14" ht="26.25">
      <c r="A92" s="56"/>
      <c r="B92" s="56"/>
      <c r="C92" s="53"/>
      <c r="D92" s="53"/>
      <c r="E92" s="56"/>
      <c r="F92" s="56"/>
      <c r="G92" s="56"/>
      <c r="H92" s="56"/>
      <c r="I92" s="57"/>
      <c r="J92" s="17"/>
      <c r="K92" s="17"/>
      <c r="L92" s="15"/>
      <c r="M92" s="15"/>
      <c r="N92" s="15"/>
    </row>
    <row r="93" spans="1:14" ht="26.25">
      <c r="A93" s="56"/>
      <c r="B93" s="53"/>
      <c r="C93" s="53"/>
      <c r="D93" s="53"/>
      <c r="E93" s="56"/>
      <c r="F93" s="56"/>
      <c r="G93" s="56"/>
      <c r="H93" s="56"/>
      <c r="I93" s="56"/>
      <c r="J93" s="17"/>
      <c r="K93" s="17"/>
      <c r="L93" s="17"/>
      <c r="M93" s="15"/>
      <c r="N93" s="15"/>
    </row>
    <row r="94" spans="1:14" ht="26.25">
      <c r="A94" s="53"/>
      <c r="B94" s="53"/>
      <c r="C94" s="53"/>
      <c r="D94" s="53"/>
      <c r="E94" s="56"/>
      <c r="F94" s="56"/>
      <c r="G94" s="56"/>
      <c r="H94" s="56"/>
      <c r="I94" s="56"/>
      <c r="J94" s="17"/>
      <c r="K94" s="17"/>
      <c r="L94" s="17"/>
      <c r="M94" s="15"/>
      <c r="N94" s="15"/>
    </row>
    <row r="95" spans="1:14" ht="26.25">
      <c r="A95" s="53"/>
      <c r="B95" s="53"/>
      <c r="C95" s="53"/>
      <c r="D95" s="53"/>
      <c r="E95" s="56"/>
      <c r="F95" s="56"/>
      <c r="G95" s="56"/>
      <c r="H95" s="56"/>
      <c r="I95" s="56"/>
      <c r="J95" s="17"/>
      <c r="K95" s="17"/>
      <c r="L95" s="17"/>
      <c r="M95" s="15"/>
      <c r="N95" s="15"/>
    </row>
    <row r="96" spans="1:12" ht="12.75">
      <c r="A96" s="3"/>
      <c r="B96" s="3"/>
      <c r="C96" s="3"/>
      <c r="D96" s="3"/>
      <c r="E96" s="27"/>
      <c r="F96" s="27"/>
      <c r="G96" s="27"/>
      <c r="H96" s="27"/>
      <c r="I96" s="27"/>
      <c r="J96" s="2"/>
      <c r="K96" s="2"/>
      <c r="L96" s="2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4:9" ht="12.75">
      <c r="D105" s="3"/>
      <c r="E105" s="3"/>
      <c r="F105" s="3"/>
      <c r="G105" s="3"/>
      <c r="H105" s="3"/>
      <c r="I105" s="3"/>
    </row>
    <row r="106" spans="4:9" ht="12.75">
      <c r="D106" s="3"/>
      <c r="E106" s="3"/>
      <c r="F106" s="3"/>
      <c r="G106" s="3"/>
      <c r="H106" s="3"/>
      <c r="I106" s="3"/>
    </row>
    <row r="107" spans="4:9" ht="12.75">
      <c r="D107" s="3"/>
      <c r="E107" s="3"/>
      <c r="F107" s="3"/>
      <c r="G107" s="3"/>
      <c r="H107" s="3"/>
      <c r="I107" s="3"/>
    </row>
    <row r="108" spans="4:9" ht="12.75">
      <c r="D108" s="3"/>
      <c r="E108" s="3"/>
      <c r="F108" s="3"/>
      <c r="G108" s="3"/>
      <c r="H108" s="3"/>
      <c r="I108" s="3"/>
    </row>
  </sheetData>
  <sheetProtection/>
  <printOptions/>
  <pageMargins left="0.7" right="0.7" top="0.75" bottom="0.75" header="0.3" footer="0.3"/>
  <pageSetup horizontalDpi="600" verticalDpi="600" orientation="landscape" paperSize="9" scale="60" r:id="rId1"/>
  <rowBreaks count="1" manualBreakCount="1">
    <brk id="20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87" zoomScaleSheetLayoutView="87" zoomScalePageLayoutView="0" workbookViewId="0" topLeftCell="A1">
      <selection activeCell="E16" sqref="E16"/>
    </sheetView>
  </sheetViews>
  <sheetFormatPr defaultColWidth="9.140625" defaultRowHeight="12.75"/>
  <cols>
    <col min="1" max="1" width="15.7109375" style="0" customWidth="1"/>
    <col min="2" max="2" width="14.00390625" style="0" customWidth="1"/>
    <col min="3" max="3" width="19.00390625" style="0" customWidth="1"/>
    <col min="4" max="4" width="11.57421875" style="0" customWidth="1"/>
    <col min="5" max="5" width="20.8515625" style="0" customWidth="1"/>
    <col min="6" max="6" width="19.00390625" style="0" customWidth="1"/>
    <col min="7" max="7" width="24.8515625" style="0" customWidth="1"/>
    <col min="8" max="8" width="20.8515625" style="0" customWidth="1"/>
  </cols>
  <sheetData>
    <row r="1" spans="1:9" ht="27.75" thickBot="1">
      <c r="A1" s="458" t="s">
        <v>164</v>
      </c>
      <c r="B1" s="458"/>
      <c r="C1" s="458"/>
      <c r="D1" s="458"/>
      <c r="E1" s="458"/>
      <c r="F1" s="458"/>
      <c r="G1" s="458"/>
      <c r="H1" s="458"/>
      <c r="I1" s="126"/>
    </row>
    <row r="2" spans="1:9" ht="13.5" thickBot="1">
      <c r="A2" s="459" t="s">
        <v>215</v>
      </c>
      <c r="B2" s="460"/>
      <c r="C2" s="460"/>
      <c r="D2" s="460"/>
      <c r="E2" s="460"/>
      <c r="F2" s="154"/>
      <c r="G2" s="154"/>
      <c r="H2" s="154"/>
      <c r="I2" s="155"/>
    </row>
    <row r="3" spans="1:9" ht="13.5" thickBot="1">
      <c r="A3" s="461" t="s">
        <v>15</v>
      </c>
      <c r="B3" s="465" t="s">
        <v>151</v>
      </c>
      <c r="C3" s="466"/>
      <c r="D3" s="466"/>
      <c r="E3" s="466"/>
      <c r="F3" s="466"/>
      <c r="G3" s="467"/>
      <c r="H3" s="74"/>
      <c r="I3" s="156"/>
    </row>
    <row r="4" spans="1:9" ht="13.5" thickBot="1">
      <c r="A4" s="463"/>
      <c r="B4" s="461" t="s">
        <v>152</v>
      </c>
      <c r="C4" s="468" t="s">
        <v>153</v>
      </c>
      <c r="D4" s="469"/>
      <c r="E4" s="470" t="s">
        <v>154</v>
      </c>
      <c r="F4" s="471"/>
      <c r="G4" s="472"/>
      <c r="H4" s="461" t="s">
        <v>155</v>
      </c>
      <c r="I4" s="461" t="s">
        <v>43</v>
      </c>
    </row>
    <row r="5" spans="1:9" ht="26.25" thickBot="1">
      <c r="A5" s="464"/>
      <c r="B5" s="462"/>
      <c r="C5" s="157" t="s">
        <v>98</v>
      </c>
      <c r="D5" s="156" t="s">
        <v>99</v>
      </c>
      <c r="E5" s="158" t="s">
        <v>216</v>
      </c>
      <c r="F5" s="156" t="s">
        <v>98</v>
      </c>
      <c r="G5" s="159" t="s">
        <v>99</v>
      </c>
      <c r="H5" s="462"/>
      <c r="I5" s="462"/>
    </row>
    <row r="6" spans="1:9" ht="18.75" customHeight="1">
      <c r="A6" s="160" t="s">
        <v>16</v>
      </c>
      <c r="B6" s="432">
        <v>3</v>
      </c>
      <c r="C6" s="433">
        <v>6</v>
      </c>
      <c r="D6" s="434">
        <v>1</v>
      </c>
      <c r="E6" s="435">
        <f>PDF!D12+PDF!D11+PDF!D18</f>
        <v>143607500</v>
      </c>
      <c r="F6" s="436">
        <f>PDF!D7+PDF!D8+PDF!D9+PDF!D10+PDF!D14+PDF!D16</f>
        <v>1514876010</v>
      </c>
      <c r="G6" s="437">
        <f>PDF!D17</f>
        <v>2479000000</v>
      </c>
      <c r="H6" s="432">
        <f>SUM(F6:G6)</f>
        <v>3993876010</v>
      </c>
      <c r="I6" s="161"/>
    </row>
    <row r="7" spans="1:9" ht="19.5" customHeight="1">
      <c r="A7" s="162" t="s">
        <v>17</v>
      </c>
      <c r="B7" s="438">
        <v>0</v>
      </c>
      <c r="C7" s="439">
        <v>1</v>
      </c>
      <c r="D7" s="440">
        <v>2</v>
      </c>
      <c r="E7" s="441"/>
      <c r="F7" s="442">
        <f>PDF!D22</f>
        <v>407250000</v>
      </c>
      <c r="G7" s="443">
        <f>PDF!D23+PDF!D24</f>
        <v>6167400000</v>
      </c>
      <c r="H7" s="438">
        <f>SUM(F7:G7)</f>
        <v>6574650000</v>
      </c>
      <c r="I7" s="163"/>
    </row>
    <row r="8" spans="1:9" ht="21" customHeight="1" thickBot="1">
      <c r="A8" s="164" t="s">
        <v>18</v>
      </c>
      <c r="B8" s="444">
        <v>3</v>
      </c>
      <c r="C8" s="445">
        <v>2</v>
      </c>
      <c r="D8" s="446">
        <v>3</v>
      </c>
      <c r="E8" s="447">
        <f>PDF!D29+PDF!D33+PDF!D34</f>
        <v>158000000</v>
      </c>
      <c r="F8" s="444">
        <f>PDF!D30+PDF!D31</f>
        <v>579600000</v>
      </c>
      <c r="G8" s="447">
        <f>PDF!D27+PDF!D28+PDF!D32</f>
        <v>3034400000</v>
      </c>
      <c r="H8" s="444">
        <f>SUM(F8:G8)</f>
        <v>3614000000</v>
      </c>
      <c r="I8" s="165"/>
    </row>
    <row r="9" spans="1:9" ht="16.5" thickBot="1">
      <c r="A9" s="166" t="s">
        <v>19</v>
      </c>
      <c r="B9" s="448">
        <f>SUM(B6:B8)</f>
        <v>6</v>
      </c>
      <c r="C9" s="449">
        <f>SUM(C6:C8)</f>
        <v>9</v>
      </c>
      <c r="D9" s="450">
        <f>D6+D7+D8</f>
        <v>6</v>
      </c>
      <c r="E9" s="451">
        <f>SUM(E6:E8)</f>
        <v>301607500</v>
      </c>
      <c r="F9" s="448">
        <f>SUM(F6:F8)</f>
        <v>2501726010</v>
      </c>
      <c r="G9" s="448">
        <f>SUM(G6:G8)</f>
        <v>11680800000</v>
      </c>
      <c r="H9" s="448">
        <f>SUM(F9:G9)</f>
        <v>14182526010</v>
      </c>
      <c r="I9" s="167"/>
    </row>
    <row r="10" spans="1:9" ht="12.75">
      <c r="A10" s="126"/>
      <c r="B10" s="126"/>
      <c r="C10" s="126"/>
      <c r="D10" s="126"/>
      <c r="E10" s="126"/>
      <c r="F10" s="126"/>
      <c r="G10" s="126"/>
      <c r="H10" s="126"/>
      <c r="I10" s="126"/>
    </row>
    <row r="11" spans="1:9" ht="20.25">
      <c r="A11" s="75" t="s">
        <v>156</v>
      </c>
      <c r="B11" s="75"/>
      <c r="C11" s="75"/>
      <c r="D11" s="75"/>
      <c r="E11" s="75"/>
      <c r="F11" s="168"/>
      <c r="G11" s="168"/>
      <c r="H11" s="168"/>
      <c r="I11" s="168"/>
    </row>
    <row r="12" spans="1:9" ht="45">
      <c r="A12" s="130" t="s">
        <v>157</v>
      </c>
      <c r="B12" s="169" t="s">
        <v>158</v>
      </c>
      <c r="C12" s="170">
        <f>E9</f>
        <v>301607500</v>
      </c>
      <c r="D12" s="129"/>
      <c r="E12" s="126"/>
      <c r="F12" s="126"/>
      <c r="G12" s="126"/>
      <c r="H12" s="126"/>
      <c r="I12" s="126"/>
    </row>
    <row r="13" spans="1:9" ht="45">
      <c r="A13" s="130"/>
      <c r="B13" s="171" t="s">
        <v>159</v>
      </c>
      <c r="C13" s="170">
        <f>F9+G9</f>
        <v>14182526010</v>
      </c>
      <c r="D13" s="129"/>
      <c r="E13" s="126"/>
      <c r="F13" s="126"/>
      <c r="G13" s="126"/>
      <c r="H13" s="126"/>
      <c r="I13" s="126"/>
    </row>
    <row r="14" spans="1:9" ht="15">
      <c r="A14" s="130" t="s">
        <v>113</v>
      </c>
      <c r="B14" s="170"/>
      <c r="C14" s="172"/>
      <c r="D14" s="129"/>
      <c r="E14" s="126"/>
      <c r="F14" s="126"/>
      <c r="G14" s="126"/>
      <c r="H14" s="126"/>
      <c r="I14" s="126"/>
    </row>
    <row r="15" spans="1:9" ht="15">
      <c r="A15" s="130"/>
      <c r="B15" s="170"/>
      <c r="C15" s="172"/>
      <c r="D15" s="129"/>
      <c r="E15" s="173"/>
      <c r="F15" s="126"/>
      <c r="G15" s="126"/>
      <c r="H15" s="126"/>
      <c r="I15" s="126"/>
    </row>
    <row r="16" spans="1:9" ht="45">
      <c r="A16" s="130" t="s">
        <v>160</v>
      </c>
      <c r="B16" s="76"/>
      <c r="C16" s="170">
        <f>NPDF!D43</f>
        <v>19762566490</v>
      </c>
      <c r="D16" s="129"/>
      <c r="E16" s="173"/>
      <c r="F16" s="126"/>
      <c r="G16" s="126"/>
      <c r="H16" s="126"/>
      <c r="I16" s="126"/>
    </row>
    <row r="17" spans="1:9" ht="47.25">
      <c r="A17" s="77" t="s">
        <v>161</v>
      </c>
      <c r="B17" s="78"/>
      <c r="C17" s="78">
        <f>SUM(C12:C16)</f>
        <v>34246700000</v>
      </c>
      <c r="D17" s="129"/>
      <c r="E17" s="173"/>
      <c r="F17" s="126"/>
      <c r="G17" s="126"/>
      <c r="H17" s="126"/>
      <c r="I17" s="126"/>
    </row>
  </sheetData>
  <sheetProtection/>
  <mergeCells count="9">
    <mergeCell ref="A1:H1"/>
    <mergeCell ref="A2:E2"/>
    <mergeCell ref="I4:I5"/>
    <mergeCell ref="A3:A5"/>
    <mergeCell ref="B3:G3"/>
    <mergeCell ref="B4:B5"/>
    <mergeCell ref="C4:D4"/>
    <mergeCell ref="E4:G4"/>
    <mergeCell ref="H4:H5"/>
  </mergeCells>
  <printOptions/>
  <pageMargins left="0.7" right="0.7" top="0.75" bottom="0.75" header="0.3" footer="0.3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2020-11-13T10:12:33Z</cp:lastPrinted>
  <dcterms:created xsi:type="dcterms:W3CDTF">2007-08-27T20:05:43Z</dcterms:created>
  <dcterms:modified xsi:type="dcterms:W3CDTF">2020-11-13T10:51:33Z</dcterms:modified>
  <cp:category/>
  <cp:version/>
  <cp:contentType/>
  <cp:contentStatus/>
</cp:coreProperties>
</file>